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495" yWindow="405" windowWidth="14250" windowHeight="9600"/>
  </bookViews>
  <sheets>
    <sheet name="Instructions" sheetId="4" r:id="rId1"/>
    <sheet name="Detailed Breakdown" sheetId="2" r:id="rId2"/>
    <sheet name="Summary" sheetId="3" r:id="rId3"/>
  </sheets>
  <definedNames>
    <definedName name="_xlnm.Print_Area" localSheetId="1">'Detailed Breakdown'!$B$1:$AQ$50</definedName>
  </definedNames>
  <calcPr calcId="125725"/>
</workbook>
</file>

<file path=xl/calcChain.xml><?xml version="1.0" encoding="utf-8"?>
<calcChain xmlns="http://schemas.openxmlformats.org/spreadsheetml/2006/main">
  <c r="H8" i="2"/>
  <c r="X7" l="1"/>
  <c r="T7"/>
  <c r="R7"/>
  <c r="P7"/>
  <c r="N7"/>
  <c r="J7"/>
  <c r="L7"/>
  <c r="X9"/>
  <c r="T9"/>
  <c r="R9"/>
  <c r="P9"/>
  <c r="N9"/>
  <c r="J9"/>
  <c r="L9"/>
  <c r="X11"/>
  <c r="J11"/>
  <c r="X13"/>
  <c r="J13"/>
  <c r="X15"/>
  <c r="J15"/>
  <c r="X17"/>
  <c r="J17"/>
  <c r="X19"/>
  <c r="J19"/>
  <c r="X21"/>
  <c r="J21"/>
  <c r="X23"/>
  <c r="J23"/>
  <c r="X25"/>
  <c r="T25"/>
  <c r="R25"/>
  <c r="P25"/>
  <c r="N25"/>
  <c r="J25"/>
  <c r="L25"/>
  <c r="F8"/>
  <c r="F16"/>
  <c r="F20"/>
  <c r="F24"/>
  <c r="Z8"/>
  <c r="T8"/>
  <c r="R8"/>
  <c r="P8"/>
  <c r="N8"/>
  <c r="J8"/>
  <c r="L8"/>
  <c r="Z10"/>
  <c r="J10"/>
  <c r="Z12"/>
  <c r="J12"/>
  <c r="Z14"/>
  <c r="J14"/>
  <c r="Z16"/>
  <c r="J16"/>
  <c r="Z18"/>
  <c r="J18"/>
  <c r="Z20"/>
  <c r="J20"/>
  <c r="Z22"/>
  <c r="J22"/>
  <c r="Z24"/>
  <c r="J24"/>
  <c r="F7"/>
  <c r="F9"/>
  <c r="F11"/>
  <c r="F13"/>
  <c r="F15"/>
  <c r="F17"/>
  <c r="F41" s="1"/>
  <c r="F19"/>
  <c r="F43" s="1"/>
  <c r="F21"/>
  <c r="F45" s="1"/>
  <c r="F23"/>
  <c r="F47" s="1"/>
  <c r="F25"/>
  <c r="H7"/>
  <c r="H9"/>
  <c r="H25"/>
  <c r="H11"/>
  <c r="J35" s="1"/>
  <c r="K35"/>
  <c r="H13"/>
  <c r="J37" s="1"/>
  <c r="K37"/>
  <c r="H15"/>
  <c r="J39" s="1"/>
  <c r="K39"/>
  <c r="H17"/>
  <c r="J41" s="1"/>
  <c r="K41"/>
  <c r="H19"/>
  <c r="J43" s="1"/>
  <c r="K43"/>
  <c r="H21"/>
  <c r="J45" s="1"/>
  <c r="K45"/>
  <c r="H23"/>
  <c r="H47" s="1"/>
  <c r="K47"/>
  <c r="H10"/>
  <c r="K34"/>
  <c r="H12"/>
  <c r="J36" s="1"/>
  <c r="K36"/>
  <c r="H14"/>
  <c r="J38" s="1"/>
  <c r="K38"/>
  <c r="H16"/>
  <c r="J40" s="1"/>
  <c r="K40"/>
  <c r="H18"/>
  <c r="J42" s="1"/>
  <c r="K42"/>
  <c r="H20"/>
  <c r="J44" s="1"/>
  <c r="K44"/>
  <c r="H22"/>
  <c r="J46" s="1"/>
  <c r="K46"/>
  <c r="H24"/>
  <c r="J48" s="1"/>
  <c r="K48"/>
  <c r="J34"/>
  <c r="H35"/>
  <c r="I34"/>
  <c r="I36"/>
  <c r="I38"/>
  <c r="I40"/>
  <c r="I42"/>
  <c r="I44"/>
  <c r="I46"/>
  <c r="I48"/>
  <c r="H45"/>
  <c r="F12"/>
  <c r="H43"/>
  <c r="F48"/>
  <c r="F44"/>
  <c r="F40"/>
  <c r="F10"/>
  <c r="F14"/>
  <c r="H38" s="1"/>
  <c r="F18"/>
  <c r="F22"/>
  <c r="I35"/>
  <c r="I37"/>
  <c r="I39"/>
  <c r="I41"/>
  <c r="I43"/>
  <c r="I45"/>
  <c r="I47"/>
  <c r="Q48" l="1"/>
  <c r="P24"/>
  <c r="U48"/>
  <c r="T24"/>
  <c r="AA48"/>
  <c r="X24"/>
  <c r="AC48"/>
  <c r="AB24"/>
  <c r="AB48" s="1"/>
  <c r="AG48"/>
  <c r="AF24"/>
  <c r="AK48"/>
  <c r="AJ24"/>
  <c r="AO48"/>
  <c r="AN24"/>
  <c r="M46"/>
  <c r="L22"/>
  <c r="L46" s="1"/>
  <c r="O46"/>
  <c r="N22"/>
  <c r="N46" s="1"/>
  <c r="S46"/>
  <c r="R22"/>
  <c r="Y46"/>
  <c r="W46"/>
  <c r="V22"/>
  <c r="AE46"/>
  <c r="AD22"/>
  <c r="AI46"/>
  <c r="AH22"/>
  <c r="AM46"/>
  <c r="AL22"/>
  <c r="AQ46"/>
  <c r="AP22"/>
  <c r="Q44"/>
  <c r="P20"/>
  <c r="U44"/>
  <c r="T20"/>
  <c r="AA44"/>
  <c r="X20"/>
  <c r="AC44"/>
  <c r="AB20"/>
  <c r="AB44" s="1"/>
  <c r="AG44"/>
  <c r="AF20"/>
  <c r="AK44"/>
  <c r="AJ20"/>
  <c r="AO44"/>
  <c r="AN20"/>
  <c r="M42"/>
  <c r="L18"/>
  <c r="L42" s="1"/>
  <c r="O42"/>
  <c r="N18"/>
  <c r="N42" s="1"/>
  <c r="S42"/>
  <c r="R18"/>
  <c r="Y42"/>
  <c r="W42"/>
  <c r="V18"/>
  <c r="AE42"/>
  <c r="AD18"/>
  <c r="AG42"/>
  <c r="AF18"/>
  <c r="AF42" s="1"/>
  <c r="AM42"/>
  <c r="AL18"/>
  <c r="AQ42"/>
  <c r="AP18"/>
  <c r="Q40"/>
  <c r="P16"/>
  <c r="U40"/>
  <c r="T16"/>
  <c r="AA40"/>
  <c r="X16"/>
  <c r="AC40"/>
  <c r="AB16"/>
  <c r="AB40" s="1"/>
  <c r="AG40"/>
  <c r="AF16"/>
  <c r="AK40"/>
  <c r="AJ16"/>
  <c r="AO40"/>
  <c r="AN16"/>
  <c r="M38"/>
  <c r="L14"/>
  <c r="L38" s="1"/>
  <c r="O38"/>
  <c r="N14"/>
  <c r="N38" s="1"/>
  <c r="S38"/>
  <c r="R14"/>
  <c r="Y38"/>
  <c r="W38"/>
  <c r="V14"/>
  <c r="AE38"/>
  <c r="AD14"/>
  <c r="AI38"/>
  <c r="AH14"/>
  <c r="AM38"/>
  <c r="AL14"/>
  <c r="AQ38"/>
  <c r="AP14"/>
  <c r="Q36"/>
  <c r="P12"/>
  <c r="U36"/>
  <c r="T12"/>
  <c r="AA36"/>
  <c r="X12"/>
  <c r="AC36"/>
  <c r="AB12"/>
  <c r="AB36" s="1"/>
  <c r="AG36"/>
  <c r="AF12"/>
  <c r="AK36"/>
  <c r="AJ12"/>
  <c r="AO36"/>
  <c r="AN12"/>
  <c r="M34"/>
  <c r="L10"/>
  <c r="L34" s="1"/>
  <c r="O34"/>
  <c r="N10"/>
  <c r="N34" s="1"/>
  <c r="S34"/>
  <c r="R10"/>
  <c r="Y34"/>
  <c r="W34"/>
  <c r="V10"/>
  <c r="AE34"/>
  <c r="AD10"/>
  <c r="AI34"/>
  <c r="AH10"/>
  <c r="AM34"/>
  <c r="AL10"/>
  <c r="AQ34"/>
  <c r="AP10"/>
  <c r="AA32"/>
  <c r="X8"/>
  <c r="AC32"/>
  <c r="AB8"/>
  <c r="AG32"/>
  <c r="AF8"/>
  <c r="AK32"/>
  <c r="AJ8"/>
  <c r="AO32"/>
  <c r="AN8"/>
  <c r="AC49"/>
  <c r="AB25"/>
  <c r="AG49"/>
  <c r="AF25"/>
  <c r="AK49"/>
  <c r="AJ25"/>
  <c r="AO49"/>
  <c r="AN25"/>
  <c r="M47"/>
  <c r="L23"/>
  <c r="L47" s="1"/>
  <c r="O47"/>
  <c r="N23"/>
  <c r="N47" s="1"/>
  <c r="S47"/>
  <c r="R23"/>
  <c r="Y47"/>
  <c r="W47"/>
  <c r="V23"/>
  <c r="AA47"/>
  <c r="Z23"/>
  <c r="Z47" s="1"/>
  <c r="AE47"/>
  <c r="AD23"/>
  <c r="AI47"/>
  <c r="AH23"/>
  <c r="AM47"/>
  <c r="AL23"/>
  <c r="AQ47"/>
  <c r="AP23"/>
  <c r="Q45"/>
  <c r="P21"/>
  <c r="U45"/>
  <c r="T21"/>
  <c r="AC45"/>
  <c r="AB21"/>
  <c r="AG45"/>
  <c r="AF21"/>
  <c r="AK45"/>
  <c r="AJ21"/>
  <c r="AO45"/>
  <c r="AN21"/>
  <c r="M43"/>
  <c r="L19"/>
  <c r="L43" s="1"/>
  <c r="O43"/>
  <c r="N19"/>
  <c r="N43" s="1"/>
  <c r="S43"/>
  <c r="R19"/>
  <c r="Y43"/>
  <c r="W43"/>
  <c r="V19"/>
  <c r="AA43"/>
  <c r="Z19"/>
  <c r="Z43" s="1"/>
  <c r="AE43"/>
  <c r="AD19"/>
  <c r="AI43"/>
  <c r="AH19"/>
  <c r="AM43"/>
  <c r="AL19"/>
  <c r="AQ43"/>
  <c r="AP19"/>
  <c r="Q41"/>
  <c r="P17"/>
  <c r="U41"/>
  <c r="T17"/>
  <c r="AC41"/>
  <c r="AB17"/>
  <c r="AG41"/>
  <c r="AF17"/>
  <c r="AK41"/>
  <c r="AJ17"/>
  <c r="AO41"/>
  <c r="AN17"/>
  <c r="M39"/>
  <c r="L15"/>
  <c r="L39" s="1"/>
  <c r="O39"/>
  <c r="N15"/>
  <c r="N39" s="1"/>
  <c r="S39"/>
  <c r="R15"/>
  <c r="Y39"/>
  <c r="W39"/>
  <c r="V15"/>
  <c r="AA39"/>
  <c r="Z15"/>
  <c r="Z39" s="1"/>
  <c r="AE39"/>
  <c r="AD15"/>
  <c r="AI39"/>
  <c r="AH15"/>
  <c r="AM39"/>
  <c r="AL15"/>
  <c r="AQ39"/>
  <c r="AP15"/>
  <c r="Q37"/>
  <c r="P13"/>
  <c r="U37"/>
  <c r="T13"/>
  <c r="AC37"/>
  <c r="AB13"/>
  <c r="AG37"/>
  <c r="AF13"/>
  <c r="AK37"/>
  <c r="AJ13"/>
  <c r="AO37"/>
  <c r="AN13"/>
  <c r="M35"/>
  <c r="L11"/>
  <c r="L35" s="1"/>
  <c r="O35"/>
  <c r="N11"/>
  <c r="N35" s="1"/>
  <c r="S35"/>
  <c r="R11"/>
  <c r="Y35"/>
  <c r="W35"/>
  <c r="V11"/>
  <c r="AA35"/>
  <c r="Z11"/>
  <c r="Z35" s="1"/>
  <c r="AE35"/>
  <c r="AD11"/>
  <c r="AI35"/>
  <c r="AH11"/>
  <c r="AM35"/>
  <c r="AL11"/>
  <c r="AQ35"/>
  <c r="AP11"/>
  <c r="AC33"/>
  <c r="AB9"/>
  <c r="AG33"/>
  <c r="AF9"/>
  <c r="AK33"/>
  <c r="AJ9"/>
  <c r="AO33"/>
  <c r="AN9"/>
  <c r="Y31"/>
  <c r="V7"/>
  <c r="AA31"/>
  <c r="Z7"/>
  <c r="AE31"/>
  <c r="AD7"/>
  <c r="AI31"/>
  <c r="AH7"/>
  <c r="AM31"/>
  <c r="AL7"/>
  <c r="AQ31"/>
  <c r="AP7"/>
  <c r="M48"/>
  <c r="L24"/>
  <c r="L48" s="1"/>
  <c r="O48"/>
  <c r="N24"/>
  <c r="N48" s="1"/>
  <c r="S48"/>
  <c r="R24"/>
  <c r="R48" s="1"/>
  <c r="Y48"/>
  <c r="W48"/>
  <c r="V24"/>
  <c r="V48" s="1"/>
  <c r="AE48"/>
  <c r="AD24"/>
  <c r="AD48" s="1"/>
  <c r="AI48"/>
  <c r="AH24"/>
  <c r="AH48" s="1"/>
  <c r="AM48"/>
  <c r="AL24"/>
  <c r="AL48" s="1"/>
  <c r="AQ48"/>
  <c r="AP24"/>
  <c r="AP48" s="1"/>
  <c r="Q46"/>
  <c r="P22"/>
  <c r="P46" s="1"/>
  <c r="U46"/>
  <c r="T22"/>
  <c r="T46" s="1"/>
  <c r="AA46"/>
  <c r="X22"/>
  <c r="AC46"/>
  <c r="AB22"/>
  <c r="AB46" s="1"/>
  <c r="AG46"/>
  <c r="AF22"/>
  <c r="AF46" s="1"/>
  <c r="AK46"/>
  <c r="AJ22"/>
  <c r="AJ46" s="1"/>
  <c r="AO46"/>
  <c r="AN22"/>
  <c r="AN46" s="1"/>
  <c r="M44"/>
  <c r="L20"/>
  <c r="L44" s="1"/>
  <c r="O44"/>
  <c r="N20"/>
  <c r="N44" s="1"/>
  <c r="S44"/>
  <c r="R20"/>
  <c r="R44" s="1"/>
  <c r="Y44"/>
  <c r="W44"/>
  <c r="V20"/>
  <c r="V44" s="1"/>
  <c r="AE44"/>
  <c r="AD20"/>
  <c r="AD44" s="1"/>
  <c r="AI44"/>
  <c r="AH20"/>
  <c r="AH44" s="1"/>
  <c r="AM44"/>
  <c r="AL20"/>
  <c r="AL44" s="1"/>
  <c r="AQ44"/>
  <c r="AP20"/>
  <c r="AP44" s="1"/>
  <c r="Q42"/>
  <c r="P18"/>
  <c r="P42" s="1"/>
  <c r="U42"/>
  <c r="T18"/>
  <c r="T42" s="1"/>
  <c r="AA42"/>
  <c r="X18"/>
  <c r="AC42"/>
  <c r="AB18"/>
  <c r="AB42" s="1"/>
  <c r="AI42"/>
  <c r="AH18"/>
  <c r="AH42" s="1"/>
  <c r="AK42"/>
  <c r="AJ18"/>
  <c r="AJ42" s="1"/>
  <c r="AO42"/>
  <c r="AN18"/>
  <c r="AN42" s="1"/>
  <c r="M40"/>
  <c r="L16"/>
  <c r="L40" s="1"/>
  <c r="O40"/>
  <c r="N16"/>
  <c r="N40" s="1"/>
  <c r="S40"/>
  <c r="R16"/>
  <c r="R40" s="1"/>
  <c r="Y40"/>
  <c r="W40"/>
  <c r="V16"/>
  <c r="V40" s="1"/>
  <c r="AE40"/>
  <c r="AD16"/>
  <c r="AD40" s="1"/>
  <c r="AI40"/>
  <c r="AH16"/>
  <c r="AH40" s="1"/>
  <c r="AM40"/>
  <c r="AL16"/>
  <c r="AL40" s="1"/>
  <c r="AQ40"/>
  <c r="AP16"/>
  <c r="Q38"/>
  <c r="P14"/>
  <c r="P38" s="1"/>
  <c r="U38"/>
  <c r="T14"/>
  <c r="T38" s="1"/>
  <c r="AA38"/>
  <c r="X14"/>
  <c r="AC38"/>
  <c r="AB14"/>
  <c r="AB38" s="1"/>
  <c r="AG38"/>
  <c r="AF14"/>
  <c r="AF38" s="1"/>
  <c r="AK38"/>
  <c r="AJ14"/>
  <c r="AJ38" s="1"/>
  <c r="AO38"/>
  <c r="AN14"/>
  <c r="M36"/>
  <c r="L12"/>
  <c r="L36" s="1"/>
  <c r="O36"/>
  <c r="N12"/>
  <c r="N36" s="1"/>
  <c r="S36"/>
  <c r="R12"/>
  <c r="R36" s="1"/>
  <c r="Y36"/>
  <c r="W36"/>
  <c r="V12"/>
  <c r="V36" s="1"/>
  <c r="AE36"/>
  <c r="AD12"/>
  <c r="AD36" s="1"/>
  <c r="AI36"/>
  <c r="AH12"/>
  <c r="AH36" s="1"/>
  <c r="AM36"/>
  <c r="AL12"/>
  <c r="AL36" s="1"/>
  <c r="AQ36"/>
  <c r="AP12"/>
  <c r="Q34"/>
  <c r="P10"/>
  <c r="P34" s="1"/>
  <c r="U34"/>
  <c r="T10"/>
  <c r="T34" s="1"/>
  <c r="AA34"/>
  <c r="X10"/>
  <c r="AC34"/>
  <c r="AB10"/>
  <c r="AB34" s="1"/>
  <c r="AG34"/>
  <c r="AF10"/>
  <c r="AF34" s="1"/>
  <c r="AK34"/>
  <c r="AJ10"/>
  <c r="AJ34" s="1"/>
  <c r="AO34"/>
  <c r="AN10"/>
  <c r="Y32"/>
  <c r="V8"/>
  <c r="AE32"/>
  <c r="AD8"/>
  <c r="AI32"/>
  <c r="AH8"/>
  <c r="AM32"/>
  <c r="AL8"/>
  <c r="AQ32"/>
  <c r="AP8"/>
  <c r="Y49"/>
  <c r="V25"/>
  <c r="AA49"/>
  <c r="Z25"/>
  <c r="AE49"/>
  <c r="AD25"/>
  <c r="AI49"/>
  <c r="AH25"/>
  <c r="AM49"/>
  <c r="AL25"/>
  <c r="AQ49"/>
  <c r="AP25"/>
  <c r="Q47"/>
  <c r="P23"/>
  <c r="P47" s="1"/>
  <c r="U47"/>
  <c r="T23"/>
  <c r="T47" s="1"/>
  <c r="AC47"/>
  <c r="AB23"/>
  <c r="AB47" s="1"/>
  <c r="AG47"/>
  <c r="AF23"/>
  <c r="AF47" s="1"/>
  <c r="AK47"/>
  <c r="AJ23"/>
  <c r="AJ47" s="1"/>
  <c r="AO47"/>
  <c r="AN23"/>
  <c r="M45"/>
  <c r="L21"/>
  <c r="L45" s="1"/>
  <c r="O45"/>
  <c r="N21"/>
  <c r="N45" s="1"/>
  <c r="S45"/>
  <c r="R21"/>
  <c r="R45" s="1"/>
  <c r="Y45"/>
  <c r="W45"/>
  <c r="V21"/>
  <c r="AA45"/>
  <c r="Z21"/>
  <c r="Z45" s="1"/>
  <c r="AE45"/>
  <c r="AD21"/>
  <c r="AD45" s="1"/>
  <c r="AI45"/>
  <c r="AH21"/>
  <c r="AH45" s="1"/>
  <c r="AM45"/>
  <c r="AL21"/>
  <c r="AQ45"/>
  <c r="AP21"/>
  <c r="AP45" s="1"/>
  <c r="Q43"/>
  <c r="P19"/>
  <c r="P43" s="1"/>
  <c r="U43"/>
  <c r="T19"/>
  <c r="T43" s="1"/>
  <c r="AC43"/>
  <c r="AB19"/>
  <c r="AB43" s="1"/>
  <c r="AG43"/>
  <c r="AF19"/>
  <c r="AF43" s="1"/>
  <c r="AK43"/>
  <c r="AJ19"/>
  <c r="AJ43" s="1"/>
  <c r="AO43"/>
  <c r="AN19"/>
  <c r="M41"/>
  <c r="L17"/>
  <c r="L41" s="1"/>
  <c r="O41"/>
  <c r="N17"/>
  <c r="N41" s="1"/>
  <c r="S41"/>
  <c r="R17"/>
  <c r="R41" s="1"/>
  <c r="Y41"/>
  <c r="W41"/>
  <c r="V17"/>
  <c r="AA41"/>
  <c r="Z17"/>
  <c r="Z41" s="1"/>
  <c r="AE41"/>
  <c r="AD17"/>
  <c r="AD41" s="1"/>
  <c r="AI41"/>
  <c r="AH17"/>
  <c r="AH41" s="1"/>
  <c r="AM41"/>
  <c r="AL17"/>
  <c r="AQ41"/>
  <c r="AP17"/>
  <c r="AP41" s="1"/>
  <c r="Q39"/>
  <c r="P15"/>
  <c r="P39" s="1"/>
  <c r="U39"/>
  <c r="T15"/>
  <c r="T39" s="1"/>
  <c r="AC39"/>
  <c r="AB15"/>
  <c r="AB39" s="1"/>
  <c r="AG39"/>
  <c r="AF15"/>
  <c r="AF39" s="1"/>
  <c r="AK39"/>
  <c r="AJ15"/>
  <c r="AJ39" s="1"/>
  <c r="AO39"/>
  <c r="AN15"/>
  <c r="M37"/>
  <c r="L13"/>
  <c r="L37" s="1"/>
  <c r="O37"/>
  <c r="N13"/>
  <c r="N37" s="1"/>
  <c r="S37"/>
  <c r="R13"/>
  <c r="R37" s="1"/>
  <c r="Y37"/>
  <c r="W37"/>
  <c r="V13"/>
  <c r="AA37"/>
  <c r="Z13"/>
  <c r="Z37" s="1"/>
  <c r="AE37"/>
  <c r="AD13"/>
  <c r="AD37" s="1"/>
  <c r="AI37"/>
  <c r="AH13"/>
  <c r="AH37" s="1"/>
  <c r="AM37"/>
  <c r="AL13"/>
  <c r="AQ37"/>
  <c r="AP13"/>
  <c r="AP37" s="1"/>
  <c r="Q35"/>
  <c r="P11"/>
  <c r="P35" s="1"/>
  <c r="U35"/>
  <c r="T11"/>
  <c r="T35" s="1"/>
  <c r="AC35"/>
  <c r="AB11"/>
  <c r="AB35" s="1"/>
  <c r="AG35"/>
  <c r="AF11"/>
  <c r="AF35" s="1"/>
  <c r="AK35"/>
  <c r="AJ11"/>
  <c r="AJ35" s="1"/>
  <c r="AO35"/>
  <c r="AN11"/>
  <c r="Y33"/>
  <c r="V9"/>
  <c r="AA33"/>
  <c r="Z9"/>
  <c r="AE33"/>
  <c r="AD9"/>
  <c r="AI33"/>
  <c r="AH9"/>
  <c r="AM33"/>
  <c r="AL9"/>
  <c r="AQ33"/>
  <c r="AP9"/>
  <c r="AC31"/>
  <c r="AB7"/>
  <c r="AG31"/>
  <c r="AF7"/>
  <c r="AK31"/>
  <c r="AJ7"/>
  <c r="AO31"/>
  <c r="AN7"/>
  <c r="H39"/>
  <c r="J47"/>
  <c r="H48"/>
  <c r="H34"/>
  <c r="H36"/>
  <c r="H41"/>
  <c r="H40"/>
  <c r="H37"/>
  <c r="H44"/>
  <c r="H46"/>
  <c r="F46"/>
  <c r="H42"/>
  <c r="F42"/>
  <c r="X37" l="1"/>
  <c r="V37"/>
  <c r="AN45"/>
  <c r="AL45"/>
  <c r="X45"/>
  <c r="V45"/>
  <c r="AP38"/>
  <c r="AN38"/>
  <c r="Z38"/>
  <c r="X38"/>
  <c r="Z46"/>
  <c r="X46"/>
  <c r="AN39"/>
  <c r="AL39"/>
  <c r="V39"/>
  <c r="X39"/>
  <c r="AN47"/>
  <c r="AL47"/>
  <c r="V47"/>
  <c r="X47"/>
  <c r="AP36"/>
  <c r="AN36"/>
  <c r="X36"/>
  <c r="Z36"/>
  <c r="X44"/>
  <c r="Z44"/>
  <c r="R35"/>
  <c r="AJ37"/>
  <c r="AF37"/>
  <c r="AB37"/>
  <c r="T37"/>
  <c r="P37"/>
  <c r="AP39"/>
  <c r="AH39"/>
  <c r="AD39"/>
  <c r="R43"/>
  <c r="AJ45"/>
  <c r="AF45"/>
  <c r="AB45"/>
  <c r="T45"/>
  <c r="P45"/>
  <c r="AP47"/>
  <c r="AH47"/>
  <c r="AD47"/>
  <c r="R34"/>
  <c r="AJ36"/>
  <c r="AF36"/>
  <c r="T36"/>
  <c r="P36"/>
  <c r="AL38"/>
  <c r="AH38"/>
  <c r="AD38"/>
  <c r="V38"/>
  <c r="R42"/>
  <c r="AN44"/>
  <c r="AJ44"/>
  <c r="AF44"/>
  <c r="T44"/>
  <c r="P44"/>
  <c r="AP46"/>
  <c r="AL46"/>
  <c r="AH46"/>
  <c r="AD46"/>
  <c r="V46"/>
  <c r="AN37"/>
  <c r="AL37"/>
  <c r="AN41"/>
  <c r="AL41"/>
  <c r="X41"/>
  <c r="V41"/>
  <c r="AP34"/>
  <c r="AN34"/>
  <c r="Z34"/>
  <c r="X34"/>
  <c r="Z42"/>
  <c r="X42"/>
  <c r="AN35"/>
  <c r="AL35"/>
  <c r="V35"/>
  <c r="X35"/>
  <c r="AN43"/>
  <c r="AL43"/>
  <c r="V43"/>
  <c r="X43"/>
  <c r="AP40"/>
  <c r="AN40"/>
  <c r="X40"/>
  <c r="Z40"/>
  <c r="X48"/>
  <c r="Z48"/>
  <c r="AP35"/>
  <c r="AH35"/>
  <c r="AD35"/>
  <c r="R39"/>
  <c r="AJ41"/>
  <c r="AF41"/>
  <c r="AB41"/>
  <c r="T41"/>
  <c r="P41"/>
  <c r="AP43"/>
  <c r="AH43"/>
  <c r="AD43"/>
  <c r="R47"/>
  <c r="AL34"/>
  <c r="AH34"/>
  <c r="AD34"/>
  <c r="V34"/>
  <c r="R38"/>
  <c r="AJ40"/>
  <c r="AF40"/>
  <c r="T40"/>
  <c r="P40"/>
  <c r="AP42"/>
  <c r="AL42"/>
  <c r="AD42"/>
  <c r="V42"/>
  <c r="R46"/>
  <c r="AN48"/>
  <c r="AJ48"/>
  <c r="AF48"/>
  <c r="T48"/>
  <c r="P48"/>
  <c r="K21" i="3"/>
  <c r="K20"/>
  <c r="K15" l="1"/>
  <c r="K16"/>
  <c r="K32" l="1"/>
  <c r="K31"/>
  <c r="K30"/>
  <c r="K29"/>
  <c r="K28"/>
  <c r="K27"/>
  <c r="K26"/>
  <c r="K25"/>
  <c r="K24"/>
  <c r="K23"/>
  <c r="K22"/>
  <c r="K14"/>
  <c r="K13"/>
  <c r="K12"/>
  <c r="K11"/>
  <c r="K10"/>
  <c r="K9"/>
  <c r="K8"/>
  <c r="K7"/>
  <c r="F49" i="2" l="1"/>
  <c r="G72" s="1"/>
  <c r="H49"/>
  <c r="I49"/>
  <c r="J49"/>
  <c r="K49"/>
  <c r="L49"/>
  <c r="M49"/>
  <c r="N49"/>
  <c r="O49"/>
  <c r="P49"/>
  <c r="Q49"/>
  <c r="R49"/>
  <c r="S49"/>
  <c r="T49"/>
  <c r="U49"/>
  <c r="V49"/>
  <c r="W49"/>
  <c r="X49"/>
  <c r="Z49"/>
  <c r="AB49"/>
  <c r="AD49"/>
  <c r="AF49"/>
  <c r="AH49"/>
  <c r="AJ49"/>
  <c r="AL49"/>
  <c r="AN49"/>
  <c r="AP49"/>
  <c r="F39"/>
  <c r="F38"/>
  <c r="F37"/>
  <c r="F36"/>
  <c r="F35"/>
  <c r="F34"/>
  <c r="AP33"/>
  <c r="AN33"/>
  <c r="AL33"/>
  <c r="AJ33"/>
  <c r="AH33"/>
  <c r="AF33"/>
  <c r="AD33"/>
  <c r="AB33"/>
  <c r="Z33"/>
  <c r="X33"/>
  <c r="W33"/>
  <c r="V33"/>
  <c r="U33"/>
  <c r="T33"/>
  <c r="S33"/>
  <c r="R33"/>
  <c r="Q33"/>
  <c r="P33"/>
  <c r="O33"/>
  <c r="N33"/>
  <c r="M33"/>
  <c r="L33"/>
  <c r="K33"/>
  <c r="J33"/>
  <c r="I33"/>
  <c r="H33"/>
  <c r="F33"/>
  <c r="AP32"/>
  <c r="AN32"/>
  <c r="AL32"/>
  <c r="AJ32"/>
  <c r="AH32"/>
  <c r="AF32"/>
  <c r="AD32"/>
  <c r="AB32"/>
  <c r="Z32"/>
  <c r="X32"/>
  <c r="W32"/>
  <c r="V32"/>
  <c r="U32"/>
  <c r="T32"/>
  <c r="S32"/>
  <c r="R32"/>
  <c r="Q32"/>
  <c r="P32"/>
  <c r="O32"/>
  <c r="N32"/>
  <c r="M32"/>
  <c r="L32"/>
  <c r="K32"/>
  <c r="J32"/>
  <c r="I32"/>
  <c r="H32"/>
  <c r="F32"/>
  <c r="AP31"/>
  <c r="AN31"/>
  <c r="AL31"/>
  <c r="AJ31"/>
  <c r="AH31"/>
  <c r="AF31"/>
  <c r="AD31"/>
  <c r="AB31"/>
  <c r="Z31"/>
  <c r="X31"/>
  <c r="W31"/>
  <c r="V31"/>
  <c r="U31"/>
  <c r="T31"/>
  <c r="S31"/>
  <c r="R31"/>
  <c r="Q31"/>
  <c r="P31"/>
  <c r="O31"/>
  <c r="N31"/>
  <c r="M31"/>
  <c r="L31"/>
  <c r="K31"/>
  <c r="J31"/>
  <c r="I31"/>
  <c r="H31"/>
  <c r="F31"/>
  <c r="AQ72" l="1"/>
  <c r="AP72"/>
  <c r="AO72"/>
  <c r="AN72"/>
  <c r="AL72"/>
  <c r="AM72"/>
  <c r="AK72"/>
  <c r="AJ72"/>
  <c r="AI72"/>
  <c r="AH72"/>
  <c r="AG72"/>
  <c r="AF72"/>
  <c r="AD72"/>
  <c r="AE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AV72" l="1"/>
  <c r="AU72"/>
  <c r="AZ72"/>
  <c r="AX72" s="1"/>
  <c r="AY72"/>
  <c r="AW72" s="1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Q24" i="3" l="1"/>
  <c r="AV66" i="2"/>
  <c r="AZ66" s="1"/>
  <c r="AX66" s="1"/>
  <c r="AU66"/>
  <c r="AY66" s="1"/>
  <c r="AW66" l="1"/>
  <c r="Q18" i="3" s="1"/>
  <c r="D55" i="2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E54"/>
  <c r="D54"/>
  <c r="AQ71" l="1"/>
  <c r="AP71"/>
  <c r="AQ69"/>
  <c r="AP69"/>
  <c r="AQ70"/>
  <c r="AP70"/>
  <c r="G54"/>
  <c r="F54"/>
  <c r="K60"/>
  <c r="J60"/>
  <c r="I55"/>
  <c r="H55"/>
  <c r="K54"/>
  <c r="J54"/>
  <c r="D51"/>
  <c r="AU70" l="1"/>
  <c r="AV69"/>
  <c r="AZ69" s="1"/>
  <c r="AX69" s="1"/>
  <c r="AV70"/>
  <c r="AZ70" s="1"/>
  <c r="F51"/>
  <c r="G55"/>
  <c r="F55"/>
  <c r="F56"/>
  <c r="G56"/>
  <c r="G57"/>
  <c r="F57"/>
  <c r="F58"/>
  <c r="G58"/>
  <c r="G59"/>
  <c r="F59"/>
  <c r="G60"/>
  <c r="F60"/>
  <c r="F61"/>
  <c r="G61"/>
  <c r="G62"/>
  <c r="F62"/>
  <c r="F63"/>
  <c r="G63"/>
  <c r="G64"/>
  <c r="F64"/>
  <c r="F65"/>
  <c r="G65"/>
  <c r="I54"/>
  <c r="H54"/>
  <c r="J61"/>
  <c r="K61"/>
  <c r="K62"/>
  <c r="J62"/>
  <c r="J63"/>
  <c r="K63"/>
  <c r="K64"/>
  <c r="J64"/>
  <c r="J65"/>
  <c r="K65"/>
  <c r="H56"/>
  <c r="I56"/>
  <c r="I57"/>
  <c r="H57"/>
  <c r="H58"/>
  <c r="I58"/>
  <c r="I59"/>
  <c r="H59"/>
  <c r="I60"/>
  <c r="H60"/>
  <c r="H61"/>
  <c r="I61"/>
  <c r="I62"/>
  <c r="H62"/>
  <c r="H63"/>
  <c r="I63"/>
  <c r="I64"/>
  <c r="H64"/>
  <c r="H65"/>
  <c r="I65"/>
  <c r="K55"/>
  <c r="J55"/>
  <c r="J56"/>
  <c r="K56"/>
  <c r="K57"/>
  <c r="J57"/>
  <c r="J58"/>
  <c r="K58"/>
  <c r="K59"/>
  <c r="J59"/>
  <c r="W54"/>
  <c r="V54"/>
  <c r="W55"/>
  <c r="V55"/>
  <c r="V56"/>
  <c r="W56"/>
  <c r="W57"/>
  <c r="V57"/>
  <c r="V58"/>
  <c r="W58"/>
  <c r="V59"/>
  <c r="W59"/>
  <c r="W60"/>
  <c r="V60"/>
  <c r="V61"/>
  <c r="W61"/>
  <c r="W62"/>
  <c r="V62"/>
  <c r="V63"/>
  <c r="W63"/>
  <c r="W64"/>
  <c r="V64"/>
  <c r="V65"/>
  <c r="W65"/>
  <c r="AQ68" l="1"/>
  <c r="AV68" s="1"/>
  <c r="AZ68" s="1"/>
  <c r="AX68" s="1"/>
  <c r="AP68"/>
  <c r="AY70"/>
  <c r="AW70" s="1"/>
  <c r="AX70"/>
  <c r="M54"/>
  <c r="L54"/>
  <c r="O54"/>
  <c r="N54"/>
  <c r="S54"/>
  <c r="R54"/>
  <c r="Y54"/>
  <c r="X54"/>
  <c r="AC54"/>
  <c r="AB54"/>
  <c r="AE54"/>
  <c r="AD54"/>
  <c r="AI54"/>
  <c r="AH54"/>
  <c r="AM54"/>
  <c r="AL54"/>
  <c r="AQ54"/>
  <c r="AP54"/>
  <c r="O55"/>
  <c r="N55"/>
  <c r="S55"/>
  <c r="R55"/>
  <c r="Y55"/>
  <c r="X55"/>
  <c r="AC55"/>
  <c r="AB55"/>
  <c r="Q54"/>
  <c r="P54"/>
  <c r="U54"/>
  <c r="T54"/>
  <c r="AA54"/>
  <c r="Z54"/>
  <c r="AG54"/>
  <c r="AF54"/>
  <c r="AK54"/>
  <c r="AJ54"/>
  <c r="AO54"/>
  <c r="AN54"/>
  <c r="M55"/>
  <c r="L55"/>
  <c r="Q55"/>
  <c r="P55"/>
  <c r="U55"/>
  <c r="T55"/>
  <c r="AA55"/>
  <c r="Z55"/>
  <c r="AE55"/>
  <c r="AD55"/>
  <c r="AG55"/>
  <c r="AF55"/>
  <c r="AI55"/>
  <c r="AH55"/>
  <c r="AK55"/>
  <c r="AJ55"/>
  <c r="AM55"/>
  <c r="AL55"/>
  <c r="AO55"/>
  <c r="AN55"/>
  <c r="AQ55"/>
  <c r="AP55"/>
  <c r="L56"/>
  <c r="M56"/>
  <c r="N56"/>
  <c r="O56"/>
  <c r="P56"/>
  <c r="Q56"/>
  <c r="R56"/>
  <c r="S56"/>
  <c r="T56"/>
  <c r="U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M57"/>
  <c r="L57"/>
  <c r="O57"/>
  <c r="N57"/>
  <c r="Q57"/>
  <c r="P57"/>
  <c r="S57"/>
  <c r="R57"/>
  <c r="U57"/>
  <c r="T57"/>
  <c r="Y57"/>
  <c r="X57"/>
  <c r="AA57"/>
  <c r="Z57"/>
  <c r="AC57"/>
  <c r="AB57"/>
  <c r="AE57"/>
  <c r="AD57"/>
  <c r="AG57"/>
  <c r="AF57"/>
  <c r="AI57"/>
  <c r="AH57"/>
  <c r="AK57"/>
  <c r="AJ57"/>
  <c r="AM57"/>
  <c r="AL57"/>
  <c r="AO57"/>
  <c r="AN57"/>
  <c r="AQ57"/>
  <c r="AP57"/>
  <c r="L58"/>
  <c r="M58"/>
  <c r="N58"/>
  <c r="O58"/>
  <c r="P58"/>
  <c r="Q58"/>
  <c r="R58"/>
  <c r="S58"/>
  <c r="T58"/>
  <c r="U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M59"/>
  <c r="L59"/>
  <c r="O59"/>
  <c r="N59"/>
  <c r="Q59"/>
  <c r="P59"/>
  <c r="R59"/>
  <c r="S59"/>
  <c r="T59"/>
  <c r="U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M60"/>
  <c r="L60"/>
  <c r="O60"/>
  <c r="N60"/>
  <c r="Q60"/>
  <c r="P60"/>
  <c r="S60"/>
  <c r="R60"/>
  <c r="U60"/>
  <c r="T60"/>
  <c r="Y60"/>
  <c r="X60"/>
  <c r="AA60"/>
  <c r="Z60"/>
  <c r="AC60"/>
  <c r="AB60"/>
  <c r="AE60"/>
  <c r="AD60"/>
  <c r="AG60"/>
  <c r="AF60"/>
  <c r="AI60"/>
  <c r="AH60"/>
  <c r="AK60"/>
  <c r="AJ60"/>
  <c r="AM60"/>
  <c r="AL60"/>
  <c r="AO60"/>
  <c r="AN60"/>
  <c r="AQ60"/>
  <c r="AP60"/>
  <c r="L61"/>
  <c r="M61"/>
  <c r="N61"/>
  <c r="O61"/>
  <c r="P61"/>
  <c r="Q61"/>
  <c r="R61"/>
  <c r="S61"/>
  <c r="T61"/>
  <c r="U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M62"/>
  <c r="L62"/>
  <c r="O62"/>
  <c r="N62"/>
  <c r="Q62"/>
  <c r="P62"/>
  <c r="S62"/>
  <c r="R62"/>
  <c r="U62"/>
  <c r="T62"/>
  <c r="Y62"/>
  <c r="X62"/>
  <c r="AA62"/>
  <c r="Z62"/>
  <c r="AC62"/>
  <c r="AB62"/>
  <c r="AE62"/>
  <c r="AD62"/>
  <c r="AG62"/>
  <c r="AF62"/>
  <c r="AI62"/>
  <c r="AH62"/>
  <c r="AK62"/>
  <c r="AJ62"/>
  <c r="AM62"/>
  <c r="AL62"/>
  <c r="AO62"/>
  <c r="AN62"/>
  <c r="AQ62"/>
  <c r="AP62"/>
  <c r="L63"/>
  <c r="M63"/>
  <c r="N63"/>
  <c r="O63"/>
  <c r="P63"/>
  <c r="Q63"/>
  <c r="R63"/>
  <c r="S63"/>
  <c r="T63"/>
  <c r="U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M64"/>
  <c r="L64"/>
  <c r="O64"/>
  <c r="N64"/>
  <c r="Q64"/>
  <c r="P64"/>
  <c r="S64"/>
  <c r="R64"/>
  <c r="U64"/>
  <c r="T64"/>
  <c r="Y64"/>
  <c r="X64"/>
  <c r="AA64"/>
  <c r="Z64"/>
  <c r="AC64"/>
  <c r="AB64"/>
  <c r="AE64"/>
  <c r="AD64"/>
  <c r="AG64"/>
  <c r="AF64"/>
  <c r="AI64"/>
  <c r="AH64"/>
  <c r="AK64"/>
  <c r="AJ64"/>
  <c r="AM64"/>
  <c r="AL64"/>
  <c r="AO64"/>
  <c r="AN64"/>
  <c r="AQ64"/>
  <c r="AP64"/>
  <c r="L65"/>
  <c r="M65"/>
  <c r="N65"/>
  <c r="O65"/>
  <c r="P65"/>
  <c r="Q65"/>
  <c r="R65"/>
  <c r="S65"/>
  <c r="T65"/>
  <c r="U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Q22" i="3" l="1"/>
  <c r="AV55" i="2"/>
  <c r="AZ55" s="1"/>
  <c r="AX55" s="1"/>
  <c r="AU55"/>
  <c r="AY55" s="1"/>
  <c r="AW55" s="1"/>
  <c r="AU71"/>
  <c r="AV67"/>
  <c r="AZ67" s="1"/>
  <c r="AX67" s="1"/>
  <c r="AU64"/>
  <c r="AY64" s="1"/>
  <c r="AW64" s="1"/>
  <c r="AU60"/>
  <c r="AY60" s="1"/>
  <c r="AW60" s="1"/>
  <c r="AU67"/>
  <c r="AY67" s="1"/>
  <c r="AW67" s="1"/>
  <c r="AV64"/>
  <c r="AZ64" s="1"/>
  <c r="AV62"/>
  <c r="AZ62" s="1"/>
  <c r="AV60"/>
  <c r="AZ60" s="1"/>
  <c r="AX60" s="1"/>
  <c r="AU58"/>
  <c r="AY58" s="1"/>
  <c r="AW58" s="1"/>
  <c r="AU56"/>
  <c r="AV71"/>
  <c r="AZ71" s="1"/>
  <c r="AV65"/>
  <c r="AZ65" s="1"/>
  <c r="AX65" s="1"/>
  <c r="AV63"/>
  <c r="AZ63" s="1"/>
  <c r="AX63" s="1"/>
  <c r="AV61"/>
  <c r="AZ61" s="1"/>
  <c r="AX61" s="1"/>
  <c r="AU59"/>
  <c r="AY59" s="1"/>
  <c r="AW59" s="1"/>
  <c r="AU57"/>
  <c r="AY57" s="1"/>
  <c r="AW57" s="1"/>
  <c r="AU63"/>
  <c r="AY63" s="1"/>
  <c r="AW63" s="1"/>
  <c r="Q15" i="3" s="1"/>
  <c r="AU61" i="2"/>
  <c r="AY61" s="1"/>
  <c r="AW61" s="1"/>
  <c r="Q13" i="3" s="1"/>
  <c r="AV59" i="2"/>
  <c r="AZ59" s="1"/>
  <c r="AX59" s="1"/>
  <c r="AV57"/>
  <c r="AZ57" s="1"/>
  <c r="AX57" s="1"/>
  <c r="AU65"/>
  <c r="AY65" s="1"/>
  <c r="AW65" s="1"/>
  <c r="AU62"/>
  <c r="AY62" s="1"/>
  <c r="AW62" s="1"/>
  <c r="AV58"/>
  <c r="AZ58" s="1"/>
  <c r="AX58" s="1"/>
  <c r="AV56"/>
  <c r="AZ56" s="1"/>
  <c r="AX56" s="1"/>
  <c r="AU54"/>
  <c r="AY54" s="1"/>
  <c r="AW54" s="1"/>
  <c r="AU68"/>
  <c r="AY68" s="1"/>
  <c r="AW68" s="1"/>
  <c r="Q20" i="3" s="1"/>
  <c r="AU69" i="2"/>
  <c r="AY69" s="1"/>
  <c r="AW69" s="1"/>
  <c r="Q21" i="3" s="1"/>
  <c r="AV54" i="2"/>
  <c r="AY71"/>
  <c r="AW71" s="1"/>
  <c r="AY56"/>
  <c r="AW56" s="1"/>
  <c r="Q8" i="3" s="1"/>
  <c r="Q12" l="1"/>
  <c r="Q17"/>
  <c r="Q19"/>
  <c r="Q10"/>
  <c r="Q11"/>
  <c r="Q9"/>
  <c r="Q7"/>
  <c r="AX62" i="2"/>
  <c r="Q14" i="3" s="1"/>
  <c r="AX71" i="2"/>
  <c r="Q23" i="3" s="1"/>
  <c r="AX64" i="2"/>
  <c r="Q16" i="3" s="1"/>
  <c r="AZ54" i="2"/>
  <c r="AX54" s="1"/>
  <c r="Q6" i="3" s="1"/>
  <c r="K6" l="1"/>
  <c r="O31" l="1"/>
  <c r="O25" l="1"/>
  <c r="O29"/>
  <c r="O26" l="1"/>
  <c r="O27"/>
  <c r="O30"/>
  <c r="O32"/>
  <c r="O28"/>
  <c r="O14" l="1"/>
  <c r="O13"/>
  <c r="M23"/>
  <c r="O23" s="1"/>
  <c r="O12" l="1"/>
  <c r="O11"/>
  <c r="O20"/>
  <c r="O8"/>
  <c r="O9"/>
  <c r="O21"/>
  <c r="O22"/>
  <c r="O6"/>
  <c r="O24"/>
  <c r="O19"/>
  <c r="O18" l="1"/>
  <c r="O16"/>
  <c r="O10"/>
  <c r="O7"/>
  <c r="O15"/>
  <c r="O17"/>
</calcChain>
</file>

<file path=xl/sharedStrings.xml><?xml version="1.0" encoding="utf-8"?>
<sst xmlns="http://schemas.openxmlformats.org/spreadsheetml/2006/main" count="282" uniqueCount="99">
  <si>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</si>
  <si>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</si>
  <si>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</si>
  <si>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</si>
  <si>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</si>
  <si>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</si>
  <si>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</si>
  <si>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</si>
  <si>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</si>
  <si>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</si>
  <si>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</si>
  <si>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</si>
  <si>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</si>
  <si>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</si>
  <si>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</si>
  <si>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</si>
  <si>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</si>
  <si>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</si>
  <si>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</si>
  <si>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</si>
  <si>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</si>
  <si>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</si>
  <si>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</si>
  <si>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</si>
  <si>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</si>
  <si>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</si>
  <si>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</si>
  <si>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</si>
  <si>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</si>
  <si>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</si>
  <si>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</si>
  <si>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</si>
  <si>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</si>
  <si>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</si>
  <si>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</si>
  <si>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</si>
  <si>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</si>
  <si>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</si>
  <si>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</si>
  <si>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</si>
  <si>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</si>
  <si>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</si>
  <si>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</si>
  <si>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</si>
  <si>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</si>
  <si>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</si>
  <si>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</si>
  <si>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</si>
  <si>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</si>
  <si>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</si>
  <si>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</si>
  <si>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</si>
  <si>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</si>
  <si>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</si>
  <si>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</si>
  <si>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</si>
  <si>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</si>
  <si>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</si>
  <si>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</si>
  <si>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</si>
  <si>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</si>
  <si>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</si>
  <si>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</si>
  <si>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</si>
  <si>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</si>
  <si>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</si>
  <si>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</si>
  <si>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</si>
  <si>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</si>
  <si>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</si>
  <si>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</si>
  <si>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NHH UMS category A</t>
  </si>
  <si>
    <t>NHH UMS category B</t>
  </si>
  <si>
    <t>NHH UMS category C</t>
  </si>
  <si>
    <t>NHH UMS category D</t>
  </si>
  <si>
    <t>Updated to reflect latest data</t>
  </si>
  <si>
    <t>Updated to reflect latest NGC Exit Forecast</t>
  </si>
  <si>
    <t>No change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</si>
  <si>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</si>
  <si>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</si>
  <si>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</si>
  <si>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</si>
  <si>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Updated to reflect the latest forcast of allowed revenue</t>
  </si>
  <si>
    <t>LV Network Domestic</t>
  </si>
  <si>
    <t>LV Network Non-Domestic Non-CT</t>
  </si>
  <si>
    <t>LV Generation NHH or Aggregate HH</t>
  </si>
  <si>
    <t>Table 1076: allowed revenue and rate of return</t>
  </si>
  <si>
    <t>Capacity charge p/kVA/day</t>
  </si>
  <si>
    <t>Exceeded capacity charge p/kVA/day</t>
  </si>
  <si>
    <t>Reactive power charge p/kVArh</t>
  </si>
  <si>
    <t>DNO : Electricity North West</t>
  </si>
  <si>
    <t>PY Model Values</t>
  </si>
  <si>
    <t>Changes due to issue of Model version 2019</t>
  </si>
  <si>
    <t>-</t>
  </si>
  <si>
    <t>Table 1076: allowed revenue</t>
  </si>
  <si>
    <t>Table 1010 - no of days and rate of return</t>
  </si>
  <si>
    <t>ALL DNO's CDCM CHARGES - Effective from April 2019 - ACTUALS LV/HV Charges</t>
  </si>
  <si>
    <t>5-8</t>
  </si>
  <si>
    <t>8&amp;0</t>
  </si>
</sst>
</file>

<file path=xl/styles.xml><?xml version="1.0" encoding="utf-8"?>
<styleSheet xmlns="http://schemas.openxmlformats.org/spreadsheetml/2006/main">
  <numFmts count="9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  <numFmt numFmtId="171" formatCode="#,##0.000;\-###0.000;"/>
    <numFmt numFmtId="172" formatCode="#,##0.00;\-###0.00;"/>
  </numFmts>
  <fonts count="24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6">
    <xf numFmtId="0" fontId="0" fillId="0" borderId="0" xfId="0"/>
    <xf numFmtId="0" fontId="3" fillId="0" borderId="0" xfId="1" applyFont="1"/>
    <xf numFmtId="0" fontId="5" fillId="3" borderId="0" xfId="1" applyFont="1" applyFill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164" fontId="3" fillId="4" borderId="1" xfId="2" applyNumberFormat="1" applyFont="1" applyFill="1" applyBorder="1" applyAlignment="1">
      <alignment horizontal="center" vertical="center"/>
    </xf>
    <xf numFmtId="165" fontId="3" fillId="4" borderId="2" xfId="2" applyNumberFormat="1" applyFont="1" applyFill="1" applyBorder="1"/>
    <xf numFmtId="164" fontId="3" fillId="4" borderId="5" xfId="2" applyNumberFormat="1" applyFont="1" applyFill="1" applyBorder="1" applyAlignment="1">
      <alignment horizontal="center" vertical="center"/>
    </xf>
    <xf numFmtId="165" fontId="3" fillId="4" borderId="6" xfId="2" applyNumberFormat="1" applyFont="1" applyFill="1" applyBorder="1"/>
    <xf numFmtId="164" fontId="3" fillId="4" borderId="3" xfId="2" applyNumberFormat="1" applyFont="1" applyFill="1" applyBorder="1" applyAlignment="1">
      <alignment horizontal="center" vertical="center"/>
    </xf>
    <xf numFmtId="165" fontId="3" fillId="4" borderId="4" xfId="2" applyNumberFormat="1" applyFont="1" applyFill="1" applyBorder="1"/>
    <xf numFmtId="0" fontId="6" fillId="3" borderId="0" xfId="2" applyFont="1" applyFill="1" applyAlignment="1">
      <alignment horizontal="center" vertical="center"/>
    </xf>
    <xf numFmtId="165" fontId="3" fillId="6" borderId="2" xfId="2" applyNumberFormat="1" applyFont="1" applyFill="1" applyBorder="1" applyAlignment="1">
      <alignment horizontal="center" vertical="center"/>
    </xf>
    <xf numFmtId="165" fontId="3" fillId="6" borderId="6" xfId="2" applyNumberFormat="1" applyFont="1" applyFill="1" applyBorder="1" applyAlignment="1">
      <alignment horizontal="center" vertical="center"/>
    </xf>
    <xf numFmtId="165" fontId="3" fillId="6" borderId="4" xfId="2" applyNumberFormat="1" applyFont="1" applyFill="1" applyBorder="1" applyAlignment="1">
      <alignment horizontal="center" vertical="center"/>
    </xf>
    <xf numFmtId="166" fontId="3" fillId="0" borderId="0" xfId="1" applyNumberFormat="1" applyFont="1"/>
    <xf numFmtId="0" fontId="4" fillId="2" borderId="7" xfId="2" applyFont="1" applyFill="1" applyBorder="1" applyAlignment="1">
      <alignment vertical="center"/>
    </xf>
    <xf numFmtId="0" fontId="3" fillId="0" borderId="8" xfId="1" applyFont="1" applyBorder="1"/>
    <xf numFmtId="166" fontId="3" fillId="13" borderId="1" xfId="2" applyNumberFormat="1" applyFont="1" applyFill="1" applyBorder="1" applyAlignment="1">
      <alignment horizontal="center" vertical="center"/>
    </xf>
    <xf numFmtId="165" fontId="3" fillId="13" borderId="2" xfId="2" applyNumberFormat="1" applyFont="1" applyFill="1" applyBorder="1" applyAlignment="1">
      <alignment horizontal="center" vertical="center"/>
    </xf>
    <xf numFmtId="166" fontId="3" fillId="13" borderId="5" xfId="2" applyNumberFormat="1" applyFont="1" applyFill="1" applyBorder="1" applyAlignment="1">
      <alignment horizontal="center" vertical="center"/>
    </xf>
    <xf numFmtId="165" fontId="3" fillId="13" borderId="6" xfId="2" applyNumberFormat="1" applyFont="1" applyFill="1" applyBorder="1" applyAlignment="1">
      <alignment horizontal="center" vertical="center"/>
    </xf>
    <xf numFmtId="166" fontId="3" fillId="13" borderId="3" xfId="2" applyNumberFormat="1" applyFont="1" applyFill="1" applyBorder="1" applyAlignment="1">
      <alignment horizontal="center" vertical="center"/>
    </xf>
    <xf numFmtId="165" fontId="3" fillId="13" borderId="4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6" applyFont="1" applyAlignment="1" applyProtection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9" fillId="0" borderId="0" xfId="0" applyFont="1"/>
    <xf numFmtId="0" fontId="12" fillId="0" borderId="0" xfId="2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2" fillId="2" borderId="7" xfId="2" applyFont="1" applyFill="1" applyBorder="1" applyAlignment="1" applyProtection="1">
      <alignment vertical="center" wrapText="1"/>
      <protection locked="0"/>
    </xf>
    <xf numFmtId="4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6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10" borderId="7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/>
    <xf numFmtId="165" fontId="3" fillId="0" borderId="0" xfId="1" applyNumberFormat="1" applyFont="1"/>
    <xf numFmtId="168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2" applyFont="1" applyFill="1" applyBorder="1" applyAlignment="1">
      <alignment horizontal="center" vertical="center" wrapText="1"/>
    </xf>
    <xf numFmtId="167" fontId="12" fillId="11" borderId="7" xfId="2" applyNumberFormat="1" applyFont="1" applyFill="1" applyBorder="1" applyAlignment="1">
      <alignment horizontal="center" vertical="center"/>
    </xf>
    <xf numFmtId="170" fontId="23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2" applyFont="1" applyFill="1" applyBorder="1" applyAlignment="1" applyProtection="1">
      <alignment horizontal="center" vertical="center" wrapText="1"/>
      <protection locked="0"/>
    </xf>
    <xf numFmtId="164" fontId="16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2" fillId="11" borderId="7" xfId="2" applyNumberFormat="1" applyFont="1" applyFill="1" applyBorder="1" applyAlignment="1">
      <alignment horizontal="center" vertical="center"/>
    </xf>
    <xf numFmtId="0" fontId="16" fillId="12" borderId="7" xfId="2" applyFont="1" applyFill="1" applyBorder="1" applyAlignment="1" applyProtection="1">
      <alignment horizontal="center" vertical="center" wrapText="1"/>
      <protection locked="0"/>
    </xf>
    <xf numFmtId="10" fontId="3" fillId="0" borderId="0" xfId="1" applyNumberFormat="1" applyFont="1"/>
    <xf numFmtId="171" fontId="12" fillId="10" borderId="7" xfId="2" applyNumberFormat="1" applyFont="1" applyFill="1" applyBorder="1" applyAlignment="1" applyProtection="1">
      <alignment horizontal="center" vertical="center"/>
      <protection locked="0"/>
    </xf>
    <xf numFmtId="172" fontId="12" fillId="10" borderId="7" xfId="2" applyNumberFormat="1" applyFont="1" applyFill="1" applyBorder="1" applyAlignment="1" applyProtection="1">
      <alignment horizontal="center" vertical="center"/>
      <protection locked="0"/>
    </xf>
    <xf numFmtId="164" fontId="3" fillId="7" borderId="1" xfId="2" applyNumberFormat="1" applyFont="1" applyFill="1" applyBorder="1" applyAlignment="1">
      <alignment horizontal="center" vertical="center"/>
    </xf>
    <xf numFmtId="164" fontId="3" fillId="7" borderId="5" xfId="2" applyNumberFormat="1" applyFont="1" applyFill="1" applyBorder="1" applyAlignment="1">
      <alignment horizontal="center" vertical="center"/>
    </xf>
    <xf numFmtId="164" fontId="3" fillId="7" borderId="3" xfId="2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164" fontId="3" fillId="13" borderId="9" xfId="1" applyNumberFormat="1" applyFont="1" applyFill="1" applyBorder="1" applyAlignment="1">
      <alignment horizontal="center" vertical="center" wrapText="1"/>
    </xf>
    <xf numFmtId="164" fontId="3" fillId="13" borderId="10" xfId="1" applyNumberFormat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18" fillId="8" borderId="9" xfId="5" applyNumberFormat="1" applyFont="1" applyFill="1" applyBorder="1" applyAlignment="1">
      <alignment horizontal="center" vertical="center" wrapText="1"/>
    </xf>
    <xf numFmtId="49" fontId="18" fillId="8" borderId="11" xfId="5" applyNumberFormat="1" applyFont="1" applyFill="1" applyBorder="1" applyAlignment="1">
      <alignment horizontal="center" vertical="center" wrapText="1"/>
    </xf>
    <xf numFmtId="49" fontId="18" fillId="8" borderId="10" xfId="5" applyNumberFormat="1" applyFont="1" applyFill="1" applyBorder="1" applyAlignment="1">
      <alignment horizontal="center" vertical="center" wrapText="1"/>
    </xf>
    <xf numFmtId="0" fontId="19" fillId="9" borderId="9" xfId="2" applyFont="1" applyFill="1" applyBorder="1" applyAlignment="1">
      <alignment horizontal="center" vertical="center"/>
    </xf>
    <xf numFmtId="0" fontId="19" fillId="9" borderId="11" xfId="2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</cellXfs>
  <cellStyles count="8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 3" xfId="7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Electricity North West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21"/>
  <sheetViews>
    <sheetView showGridLines="0" tabSelected="1" workbookViewId="0"/>
  </sheetViews>
  <sheetFormatPr defaultRowHeight="12.75"/>
  <cols>
    <col min="1" max="16384" width="9.140625" style="26"/>
  </cols>
  <sheetData>
    <row r="2" spans="1:1" ht="15">
      <c r="A2" s="33" t="s">
        <v>69</v>
      </c>
    </row>
    <row r="3" spans="1:1">
      <c r="A3" s="25"/>
    </row>
    <row r="4" spans="1:1">
      <c r="A4" s="26" t="s">
        <v>58</v>
      </c>
    </row>
    <row r="5" spans="1:1">
      <c r="A5" s="27" t="s">
        <v>66</v>
      </c>
    </row>
    <row r="6" spans="1:1">
      <c r="A6" s="28"/>
    </row>
    <row r="7" spans="1:1">
      <c r="A7" s="29" t="s">
        <v>59</v>
      </c>
    </row>
    <row r="8" spans="1:1">
      <c r="A8" s="26" t="s">
        <v>60</v>
      </c>
    </row>
    <row r="9" spans="1:1" ht="12.75" customHeight="1">
      <c r="A9" s="26" t="s">
        <v>70</v>
      </c>
    </row>
    <row r="11" spans="1:1" ht="15">
      <c r="A11" s="33" t="s">
        <v>61</v>
      </c>
    </row>
    <row r="13" spans="1:1">
      <c r="A13" s="26" t="s">
        <v>67</v>
      </c>
    </row>
    <row r="14" spans="1:1">
      <c r="A14" s="26" t="s">
        <v>55</v>
      </c>
    </row>
    <row r="15" spans="1:1">
      <c r="A15" s="30" t="s">
        <v>56</v>
      </c>
    </row>
    <row r="16" spans="1:1">
      <c r="A16" s="26" t="s">
        <v>68</v>
      </c>
    </row>
    <row r="17" spans="1:1">
      <c r="A17" s="30" t="s">
        <v>57</v>
      </c>
    </row>
    <row r="18" spans="1:1">
      <c r="A18" s="31" t="s">
        <v>64</v>
      </c>
    </row>
    <row r="19" spans="1:1">
      <c r="A19" s="32" t="s">
        <v>63</v>
      </c>
    </row>
    <row r="20" spans="1:1">
      <c r="A20" s="32" t="s">
        <v>62</v>
      </c>
    </row>
    <row r="21" spans="1:1">
      <c r="A21" s="26" t="s">
        <v>65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Z73"/>
  <sheetViews>
    <sheetView zoomScale="70" zoomScaleNormal="70" workbookViewId="0"/>
  </sheetViews>
  <sheetFormatPr defaultRowHeight="15.7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hidden="1" customWidth="1"/>
    <col min="6" max="6" width="11.28515625" style="1" hidden="1" customWidth="1"/>
    <col min="7" max="7" width="12.28515625" style="1" hidden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.28515625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48" ht="72.75" customHeight="1"/>
    <row r="3" spans="2:48" ht="16.5" thickBot="1"/>
    <row r="4" spans="2:48" ht="60.75" customHeight="1">
      <c r="D4" s="59" t="s">
        <v>91</v>
      </c>
      <c r="E4" s="60"/>
      <c r="F4" s="59" t="s">
        <v>92</v>
      </c>
      <c r="G4" s="60"/>
      <c r="H4" s="59" t="s">
        <v>92</v>
      </c>
      <c r="I4" s="60"/>
      <c r="J4" s="59" t="s">
        <v>95</v>
      </c>
      <c r="K4" s="60"/>
      <c r="L4" s="59" t="s">
        <v>30</v>
      </c>
      <c r="M4" s="60"/>
      <c r="N4" s="59" t="s">
        <v>0</v>
      </c>
      <c r="O4" s="60"/>
      <c r="P4" s="59" t="s">
        <v>29</v>
      </c>
      <c r="Q4" s="60"/>
      <c r="R4" s="59" t="s">
        <v>1</v>
      </c>
      <c r="S4" s="60"/>
      <c r="T4" s="59" t="s">
        <v>53</v>
      </c>
      <c r="U4" s="60"/>
      <c r="V4" s="59" t="s">
        <v>54</v>
      </c>
      <c r="W4" s="60"/>
      <c r="X4" s="59" t="s">
        <v>2</v>
      </c>
      <c r="Y4" s="60"/>
      <c r="Z4" s="59" t="s">
        <v>3</v>
      </c>
      <c r="AA4" s="60"/>
      <c r="AB4" s="59" t="s">
        <v>4</v>
      </c>
      <c r="AC4" s="60"/>
      <c r="AD4" s="59" t="s">
        <v>5</v>
      </c>
      <c r="AE4" s="60"/>
      <c r="AF4" s="59" t="s">
        <v>32</v>
      </c>
      <c r="AG4" s="60"/>
      <c r="AH4" s="59" t="s">
        <v>6</v>
      </c>
      <c r="AI4" s="60"/>
      <c r="AJ4" s="59" t="s">
        <v>7</v>
      </c>
      <c r="AK4" s="60"/>
      <c r="AL4" s="59" t="s">
        <v>8</v>
      </c>
      <c r="AM4" s="60"/>
      <c r="AN4" s="59" t="s">
        <v>86</v>
      </c>
      <c r="AO4" s="60"/>
      <c r="AP4" s="59" t="s">
        <v>31</v>
      </c>
      <c r="AQ4" s="60"/>
    </row>
    <row r="5" spans="2:48" ht="63.75" thickBot="1">
      <c r="B5" s="2" t="s">
        <v>9</v>
      </c>
      <c r="D5" s="3" t="s">
        <v>10</v>
      </c>
      <c r="E5" s="4" t="s">
        <v>11</v>
      </c>
      <c r="F5" s="3" t="s">
        <v>10</v>
      </c>
      <c r="G5" s="4" t="s">
        <v>11</v>
      </c>
      <c r="H5" s="3" t="s">
        <v>10</v>
      </c>
      <c r="I5" s="4" t="s">
        <v>11</v>
      </c>
      <c r="J5" s="3" t="s">
        <v>10</v>
      </c>
      <c r="K5" s="4" t="s">
        <v>11</v>
      </c>
      <c r="L5" s="3" t="s">
        <v>10</v>
      </c>
      <c r="M5" s="4" t="s">
        <v>11</v>
      </c>
      <c r="N5" s="3" t="s">
        <v>10</v>
      </c>
      <c r="O5" s="4" t="s">
        <v>11</v>
      </c>
      <c r="P5" s="3" t="s">
        <v>10</v>
      </c>
      <c r="Q5" s="4" t="s">
        <v>11</v>
      </c>
      <c r="R5" s="3" t="s">
        <v>10</v>
      </c>
      <c r="S5" s="4" t="s">
        <v>11</v>
      </c>
      <c r="T5" s="3" t="s">
        <v>10</v>
      </c>
      <c r="U5" s="4" t="s">
        <v>11</v>
      </c>
      <c r="V5" s="3" t="s">
        <v>10</v>
      </c>
      <c r="W5" s="4" t="s">
        <v>11</v>
      </c>
      <c r="X5" s="3" t="s">
        <v>10</v>
      </c>
      <c r="Y5" s="4" t="s">
        <v>11</v>
      </c>
      <c r="Z5" s="3" t="s">
        <v>10</v>
      </c>
      <c r="AA5" s="4" t="s">
        <v>11</v>
      </c>
      <c r="AB5" s="3" t="s">
        <v>10</v>
      </c>
      <c r="AC5" s="4" t="s">
        <v>11</v>
      </c>
      <c r="AD5" s="3" t="s">
        <v>10</v>
      </c>
      <c r="AE5" s="4" t="s">
        <v>11</v>
      </c>
      <c r="AF5" s="3" t="s">
        <v>10</v>
      </c>
      <c r="AG5" s="4" t="s">
        <v>11</v>
      </c>
      <c r="AH5" s="3" t="s">
        <v>10</v>
      </c>
      <c r="AI5" s="4" t="s">
        <v>11</v>
      </c>
      <c r="AJ5" s="3" t="s">
        <v>10</v>
      </c>
      <c r="AK5" s="4" t="s">
        <v>11</v>
      </c>
      <c r="AL5" s="3" t="s">
        <v>10</v>
      </c>
      <c r="AM5" s="4" t="s">
        <v>11</v>
      </c>
      <c r="AN5" s="3" t="s">
        <v>10</v>
      </c>
      <c r="AO5" s="4" t="s">
        <v>11</v>
      </c>
      <c r="AP5" s="3" t="s">
        <v>10</v>
      </c>
      <c r="AQ5" s="4" t="s">
        <v>11</v>
      </c>
    </row>
    <row r="6" spans="2:48" ht="5.25" customHeight="1" thickBot="1"/>
    <row r="7" spans="2:48">
      <c r="B7" s="5" t="s">
        <v>12</v>
      </c>
      <c r="D7" s="6"/>
      <c r="E7" s="7">
        <v>2.592403143707303</v>
      </c>
      <c r="F7" s="6">
        <f>+G7/$E7</f>
        <v>0</v>
      </c>
      <c r="G7" s="7">
        <v>0</v>
      </c>
      <c r="H7" s="6">
        <f>+I7/$E7</f>
        <v>0</v>
      </c>
      <c r="I7" s="7">
        <v>0</v>
      </c>
      <c r="J7" s="6">
        <f>+K7/$E7</f>
        <v>-7.4780866116296182E-4</v>
      </c>
      <c r="K7" s="7">
        <v>-1.9386215240904114E-3</v>
      </c>
      <c r="L7" s="6">
        <f>+M7/$E7</f>
        <v>1.0365704384445838E-2</v>
      </c>
      <c r="M7" s="7">
        <v>2.6872084632977966E-2</v>
      </c>
      <c r="N7" s="6">
        <f>+O7/$E7</f>
        <v>1.2518635049832173E-2</v>
      </c>
      <c r="O7" s="7">
        <v>3.2453348858109354E-2</v>
      </c>
      <c r="P7" s="6">
        <f>+Q7/$E7</f>
        <v>1.4687052538362463E-2</v>
      </c>
      <c r="Q7" s="7">
        <v>3.8074761172245175E-2</v>
      </c>
      <c r="R7" s="6">
        <f>+S7/$E7</f>
        <v>1.5380356535117367E-2</v>
      </c>
      <c r="S7" s="7">
        <v>3.9872084632977423E-2</v>
      </c>
      <c r="T7" s="6">
        <f>+U7/$E7</f>
        <v>1.1444750854329465E-2</v>
      </c>
      <c r="U7" s="7">
        <v>2.9669408093710548E-2</v>
      </c>
      <c r="V7" s="6">
        <f>+W7/$E7</f>
        <v>1.067326590807236E-2</v>
      </c>
      <c r="W7" s="7">
        <v>2.7669408093710768E-2</v>
      </c>
      <c r="X7" s="6">
        <f>+Y7/$E7</f>
        <v>1.183049332745819E-2</v>
      </c>
      <c r="Y7" s="7">
        <v>3.0669408093710882E-2</v>
      </c>
      <c r="Z7" s="6">
        <f>+AA7/$E7</f>
        <v>1.7480917622908321E-2</v>
      </c>
      <c r="AA7" s="7">
        <v>4.5317585800515925E-2</v>
      </c>
      <c r="AB7" s="6">
        <f>+AC7/$E7</f>
        <v>1.5468862033381922E-2</v>
      </c>
      <c r="AC7" s="7">
        <v>4.0101526564913836E-2</v>
      </c>
      <c r="AD7" s="6">
        <f>+AE7/$E7</f>
        <v>1.6240346979639025E-2</v>
      </c>
      <c r="AE7" s="7">
        <v>4.2101526564913616E-2</v>
      </c>
      <c r="AF7" s="6">
        <f>+AG7/$E7</f>
        <v>1.6626089452767751E-2</v>
      </c>
      <c r="AG7" s="7">
        <v>4.310152656491395E-2</v>
      </c>
      <c r="AH7" s="6">
        <f>+AI7/$E7</f>
        <v>1.5854604506510474E-2</v>
      </c>
      <c r="AI7" s="7">
        <v>4.1101526564913726E-2</v>
      </c>
      <c r="AJ7" s="6">
        <f>+AK7/$E7</f>
        <v>1.6240346979639025E-2</v>
      </c>
      <c r="AK7" s="7">
        <v>4.2101526564913616E-2</v>
      </c>
      <c r="AL7" s="6">
        <f>+AM7/$E7</f>
        <v>4.5415309117439406E-2</v>
      </c>
      <c r="AM7" s="7">
        <v>0.11773479012848886</v>
      </c>
      <c r="AN7" s="6">
        <f>+AO7/$E7</f>
        <v>7.8974904279627098E-2</v>
      </c>
      <c r="AO7" s="7">
        <v>0.20473479012848861</v>
      </c>
      <c r="AP7" s="6">
        <f>+AQ7/$E7</f>
        <v>7.8974904279627098E-2</v>
      </c>
      <c r="AQ7" s="7">
        <v>0.20473479012848861</v>
      </c>
      <c r="AS7" s="53"/>
      <c r="AU7" s="42"/>
      <c r="AV7" s="43"/>
    </row>
    <row r="8" spans="2:48">
      <c r="B8" s="5" t="s">
        <v>13</v>
      </c>
      <c r="D8" s="8"/>
      <c r="E8" s="9">
        <v>1.848362386971296</v>
      </c>
      <c r="F8" s="8">
        <f t="shared" ref="F8:F25" si="0">+G8/$E8</f>
        <v>0</v>
      </c>
      <c r="G8" s="9">
        <v>0</v>
      </c>
      <c r="H8" s="8">
        <f t="shared" ref="H8" si="1">+I8/$E8</f>
        <v>0</v>
      </c>
      <c r="I8" s="9">
        <v>0</v>
      </c>
      <c r="J8" s="8">
        <f t="shared" ref="J8" si="2">+K8/$E8</f>
        <v>8.9312950295971348E-4</v>
      </c>
      <c r="K8" s="9">
        <v>1.6508269799651032E-3</v>
      </c>
      <c r="L8" s="8">
        <f t="shared" ref="L8" si="3">+M8/$E8</f>
        <v>1.2496716512978243E-2</v>
      </c>
      <c r="M8" s="9">
        <v>2.3098460763232076E-2</v>
      </c>
      <c r="N8" s="8">
        <f t="shared" ref="N8" si="4">+O8/$E8</f>
        <v>8.6226789595123567E-3</v>
      </c>
      <c r="O8" s="9">
        <v>1.593783546369143E-2</v>
      </c>
      <c r="P8" s="8">
        <f t="shared" ref="P8" si="5">+Q8/$E8</f>
        <v>1.0189693568971538E-2</v>
      </c>
      <c r="Q8" s="9">
        <v>1.8834246327650295E-2</v>
      </c>
      <c r="R8" s="8">
        <f t="shared" ref="R8" si="6">+S8/$E8</f>
        <v>1.0331843443694779E-2</v>
      </c>
      <c r="S8" s="9">
        <v>1.9096990809401415E-2</v>
      </c>
      <c r="T8" s="8">
        <f t="shared" ref="T8" si="7">+U8/$E8</f>
        <v>1.0744429406431218E-2</v>
      </c>
      <c r="U8" s="9">
        <v>1.985959918431579E-2</v>
      </c>
      <c r="V8" s="8">
        <f t="shared" ref="V8" si="8">+W8/$E8</f>
        <v>2.2916851551967671E-2</v>
      </c>
      <c r="W8" s="9">
        <v>4.2358646436461811E-2</v>
      </c>
      <c r="X8" s="8">
        <f t="shared" ref="X8" si="9">+Y8/$E8</f>
        <v>2.2375625921002153E-2</v>
      </c>
      <c r="Y8" s="9">
        <v>4.1358265337320343E-2</v>
      </c>
      <c r="Z8" s="8">
        <f t="shared" ref="Z8" si="10">+AA8/$E8</f>
        <v>2.0625880073770343E-2</v>
      </c>
      <c r="AA8" s="9">
        <v>3.8124100926537841E-2</v>
      </c>
      <c r="AB8" s="8">
        <f t="shared" ref="AB8" si="11">+AC8/$E8</f>
        <v>2.0938614055958989E-2</v>
      </c>
      <c r="AC8" s="9">
        <v>3.8702146656343084E-2</v>
      </c>
      <c r="AD8" s="8">
        <f t="shared" ref="AD8" si="12">+AE8/$E8</f>
        <v>2.0668089604210949E-2</v>
      </c>
      <c r="AE8" s="9">
        <v>3.8202119434975979E-2</v>
      </c>
      <c r="AF8" s="8">
        <f t="shared" ref="AF8" si="13">+AG8/$E8</f>
        <v>2.0938584601380629E-2</v>
      </c>
      <c r="AG8" s="9">
        <v>3.8702092213608319E-2</v>
      </c>
      <c r="AH8" s="8">
        <f t="shared" ref="AH8" si="14">+AI8/$E8</f>
        <v>1.7692379544138166E-2</v>
      </c>
      <c r="AI8" s="9">
        <v>3.2701928885405351E-2</v>
      </c>
      <c r="AJ8" s="8">
        <f t="shared" ref="AJ8" si="15">+AK8/$E8</f>
        <v>1.8233398993056125E-2</v>
      </c>
      <c r="AK8" s="9">
        <v>3.3701928885405241E-2</v>
      </c>
      <c r="AL8" s="8">
        <f t="shared" ref="AL8" si="16">+AM8/$E8</f>
        <v>5.3927098628057869E-2</v>
      </c>
      <c r="AM8" s="9">
        <v>9.9676820742593542E-2</v>
      </c>
      <c r="AN8" s="8">
        <f t="shared" ref="AN8" si="17">+AO8/$E8</f>
        <v>0.10045477123500757</v>
      </c>
      <c r="AO8" s="9">
        <v>0.18567682074259406</v>
      </c>
      <c r="AP8" s="8">
        <f t="shared" ref="AP8" si="18">+AQ8/$E8</f>
        <v>0.10045477123500757</v>
      </c>
      <c r="AQ8" s="9">
        <v>0.18567682074259406</v>
      </c>
      <c r="AS8" s="53"/>
      <c r="AU8" s="42"/>
      <c r="AV8" s="43"/>
    </row>
    <row r="9" spans="2:48">
      <c r="B9" s="5" t="s">
        <v>14</v>
      </c>
      <c r="D9" s="8"/>
      <c r="E9" s="9">
        <v>0.72700000000000009</v>
      </c>
      <c r="F9" s="8">
        <f t="shared" si="0"/>
        <v>0</v>
      </c>
      <c r="G9" s="9">
        <v>0</v>
      </c>
      <c r="H9" s="8">
        <f t="shared" ref="H9" si="19">+I9/$E9</f>
        <v>0</v>
      </c>
      <c r="I9" s="9">
        <v>0</v>
      </c>
      <c r="J9" s="8">
        <f t="shared" ref="J9" si="20">+K9/$E9</f>
        <v>1.1004126547455152E-2</v>
      </c>
      <c r="K9" s="9">
        <v>7.9999999999998961E-3</v>
      </c>
      <c r="L9" s="8">
        <f t="shared" ref="L9" si="21">+M9/$E9</f>
        <v>2.338376891334237E-2</v>
      </c>
      <c r="M9" s="9">
        <v>1.6999999999999904E-2</v>
      </c>
      <c r="N9" s="8">
        <f t="shared" ref="N9" si="22">+O9/$E9</f>
        <v>-1.2379642365887218E-2</v>
      </c>
      <c r="O9" s="9">
        <v>-9.000000000000008E-3</v>
      </c>
      <c r="P9" s="8">
        <f t="shared" ref="P9" si="23">+Q9/$E9</f>
        <v>-1.3755158184319129E-2</v>
      </c>
      <c r="Q9" s="9">
        <v>-1.0000000000000009E-2</v>
      </c>
      <c r="R9" s="8">
        <f t="shared" ref="R9" si="24">+S9/$E9</f>
        <v>-1.7881705639615022E-2</v>
      </c>
      <c r="S9" s="9">
        <v>-1.3000000000000123E-2</v>
      </c>
      <c r="T9" s="8">
        <f t="shared" ref="T9" si="25">+U9/$E9</f>
        <v>-2.6134800550206502E-2</v>
      </c>
      <c r="U9" s="9">
        <v>-1.9000000000000128E-2</v>
      </c>
      <c r="V9" s="8">
        <f t="shared" ref="V9" si="26">+W9/$E9</f>
        <v>-2.6134800550206502E-2</v>
      </c>
      <c r="W9" s="9">
        <v>-1.9000000000000128E-2</v>
      </c>
      <c r="X9" s="8">
        <f t="shared" ref="X9" si="27">+Y9/$E9</f>
        <v>-3.7138927097661804E-2</v>
      </c>
      <c r="Y9" s="9">
        <v>-2.7000000000000135E-2</v>
      </c>
      <c r="Z9" s="8">
        <f t="shared" ref="Z9" si="28">+AA9/$E9</f>
        <v>-7.9779917469050957E-2</v>
      </c>
      <c r="AA9" s="9">
        <v>-5.8000000000000052E-2</v>
      </c>
      <c r="AB9" s="8">
        <f t="shared" ref="AB9" si="29">+AC9/$E9</f>
        <v>-6.6024759284731824E-2</v>
      </c>
      <c r="AC9" s="9">
        <v>-4.8000000000000043E-2</v>
      </c>
      <c r="AD9" s="8">
        <f t="shared" ref="AD9" si="30">+AE9/$E9</f>
        <v>-6.464924346629991E-2</v>
      </c>
      <c r="AE9" s="9">
        <v>-4.7000000000000042E-2</v>
      </c>
      <c r="AF9" s="8">
        <f t="shared" ref="AF9" si="31">+AG9/$E9</f>
        <v>-6.6024759284731824E-2</v>
      </c>
      <c r="AG9" s="9">
        <v>-4.8000000000000043E-2</v>
      </c>
      <c r="AH9" s="8">
        <f t="shared" ref="AH9" si="32">+AI9/$E9</f>
        <v>-6.877579092159565E-2</v>
      </c>
      <c r="AI9" s="9">
        <v>-5.0000000000000044E-2</v>
      </c>
      <c r="AJ9" s="8">
        <f t="shared" ref="AJ9" si="33">+AK9/$E9</f>
        <v>-6.7400275103163737E-2</v>
      </c>
      <c r="AK9" s="9">
        <v>-4.9000000000000044E-2</v>
      </c>
      <c r="AL9" s="8">
        <f t="shared" ref="AL9" si="34">+AM9/$E9</f>
        <v>1.1004126547455152E-2</v>
      </c>
      <c r="AM9" s="9">
        <v>7.9999999999998961E-3</v>
      </c>
      <c r="AN9" s="8">
        <f t="shared" ref="AN9" si="35">+AO9/$E9</f>
        <v>0.13067400275103144</v>
      </c>
      <c r="AO9" s="9">
        <v>9.4999999999999862E-2</v>
      </c>
      <c r="AP9" s="8">
        <f t="shared" ref="AP9" si="36">+AQ9/$E9</f>
        <v>0.13067400275103144</v>
      </c>
      <c r="AQ9" s="9">
        <v>9.4999999999999862E-2</v>
      </c>
      <c r="AS9" s="53"/>
      <c r="AU9" s="42"/>
      <c r="AV9" s="43"/>
    </row>
    <row r="10" spans="2:48">
      <c r="B10" s="5" t="s">
        <v>15</v>
      </c>
      <c r="D10" s="8"/>
      <c r="E10" s="9">
        <v>2.1518541378924811</v>
      </c>
      <c r="F10" s="8">
        <f t="shared" si="0"/>
        <v>0</v>
      </c>
      <c r="G10" s="9">
        <v>0</v>
      </c>
      <c r="H10" s="8">
        <f t="shared" ref="H10" si="37">+I10/$E10</f>
        <v>0</v>
      </c>
      <c r="I10" s="9">
        <v>0</v>
      </c>
      <c r="J10" s="8">
        <f t="shared" ref="J10" si="38">+K10/$E10</f>
        <v>-1.2682861247154218E-3</v>
      </c>
      <c r="K10" s="9">
        <v>-2.7291667455004998E-3</v>
      </c>
      <c r="L10" s="8">
        <f t="shared" ref="L10" si="39">+M10/$E10</f>
        <v>9.9906339831232985E-3</v>
      </c>
      <c r="M10" s="9">
        <v>2.1498387076753112E-2</v>
      </c>
      <c r="N10" s="8">
        <f t="shared" ref="N10" si="40">+O10/$E10</f>
        <v>1.363947833218627E-2</v>
      </c>
      <c r="O10" s="9">
        <v>2.9350167887809864E-2</v>
      </c>
      <c r="P10" s="8">
        <f t="shared" ref="P10" si="41">+Q10/$E10</f>
        <v>1.2921542888380537E-2</v>
      </c>
      <c r="Q10" s="9">
        <v>2.780527553231682E-2</v>
      </c>
      <c r="R10" s="8">
        <f t="shared" ref="R10" si="42">+S10/$E10</f>
        <v>1.4173073601830406E-2</v>
      </c>
      <c r="S10" s="9">
        <v>3.0498387076753453E-2</v>
      </c>
      <c r="T10" s="8">
        <f t="shared" ref="T10" si="43">+U10/$E10</f>
        <v>1.9142328420797571E-2</v>
      </c>
      <c r="U10" s="9">
        <v>4.1191498621190092E-2</v>
      </c>
      <c r="V10" s="8">
        <f t="shared" ref="V10" si="44">+W10/$E10</f>
        <v>1.7283466368038923E-2</v>
      </c>
      <c r="W10" s="9">
        <v>3.7191498621190089E-2</v>
      </c>
      <c r="X10" s="8">
        <f t="shared" ref="X10" si="45">+Y10/$E10</f>
        <v>1.7748181881228533E-2</v>
      </c>
      <c r="Y10" s="9">
        <v>3.8191498621189979E-2</v>
      </c>
      <c r="Z10" s="8">
        <f t="shared" ref="Z10" si="46">+AA10/$E10</f>
        <v>1.6132827132665992E-2</v>
      </c>
      <c r="AA10" s="9">
        <v>3.4715490821331407E-2</v>
      </c>
      <c r="AB10" s="8">
        <f t="shared" ref="AB10" si="47">+AC10/$E10</f>
        <v>1.6671278715520241E-2</v>
      </c>
      <c r="AC10" s="9">
        <v>3.5874160087951079E-2</v>
      </c>
      <c r="AD10" s="8">
        <f t="shared" ref="AD10" si="48">+AE10/$E10</f>
        <v>1.5741847689140814E-2</v>
      </c>
      <c r="AE10" s="9">
        <v>3.3874160087950855E-2</v>
      </c>
      <c r="AF10" s="8">
        <f t="shared" ref="AF10" si="49">+AG10/$E10</f>
        <v>1.5741847689140814E-2</v>
      </c>
      <c r="AG10" s="9">
        <v>3.3874160087950855E-2</v>
      </c>
      <c r="AH10" s="8">
        <f t="shared" ref="AH10" si="50">+AI10/$E10</f>
        <v>1.8994856281468495E-2</v>
      </c>
      <c r="AI10" s="9">
        <v>4.0874160087950973E-2</v>
      </c>
      <c r="AJ10" s="8">
        <f t="shared" ref="AJ10" si="51">+AK10/$E10</f>
        <v>1.9459571794658105E-2</v>
      </c>
      <c r="AK10" s="9">
        <v>4.1874160087950862E-2</v>
      </c>
      <c r="AL10" s="8">
        <f t="shared" ref="AL10" si="52">+AM10/$E10</f>
        <v>5.542511995963665E-2</v>
      </c>
      <c r="AM10" s="9">
        <v>0.11926677372833128</v>
      </c>
      <c r="AN10" s="8">
        <f t="shared" ref="AN10" si="53">+AO10/$E10</f>
        <v>9.5390654093947438E-2</v>
      </c>
      <c r="AO10" s="9">
        <v>0.20526677372833113</v>
      </c>
      <c r="AP10" s="8">
        <f t="shared" ref="AP10" si="54">+AQ10/$E10</f>
        <v>9.5390654093947438E-2</v>
      </c>
      <c r="AQ10" s="9">
        <v>0.20526677372833113</v>
      </c>
      <c r="AS10" s="53"/>
      <c r="AU10" s="42"/>
      <c r="AV10" s="43"/>
    </row>
    <row r="11" spans="2:48">
      <c r="B11" s="5" t="s">
        <v>16</v>
      </c>
      <c r="D11" s="8"/>
      <c r="E11" s="9">
        <v>1.7756398611143493</v>
      </c>
      <c r="F11" s="8">
        <f t="shared" si="0"/>
        <v>0</v>
      </c>
      <c r="G11" s="9">
        <v>0</v>
      </c>
      <c r="H11" s="8">
        <f t="shared" ref="H11" si="55">+I11/$E11</f>
        <v>0</v>
      </c>
      <c r="I11" s="9">
        <v>0</v>
      </c>
      <c r="J11" s="8">
        <f t="shared" ref="J11" si="56">+K11/$E11</f>
        <v>2.2312354124388563E-4</v>
      </c>
      <c r="K11" s="9">
        <v>3.961870537856349E-4</v>
      </c>
      <c r="L11" s="8">
        <f t="shared" ref="L11" si="57">+M11/$E11</f>
        <v>1.1281138905692401E-2</v>
      </c>
      <c r="M11" s="9">
        <v>2.0031239919715338E-2</v>
      </c>
      <c r="N11" s="8">
        <f t="shared" ref="N11" si="58">+O11/$E11</f>
        <v>1.1117252376826429E-2</v>
      </c>
      <c r="O11" s="9">
        <v>1.974023646636125E-2</v>
      </c>
      <c r="P11" s="8">
        <f t="shared" ref="P11" si="59">+Q11/$E11</f>
        <v>1.0250697024671674E-2</v>
      </c>
      <c r="Q11" s="9">
        <v>1.8201546241213284E-2</v>
      </c>
      <c r="R11" s="8">
        <f t="shared" ref="R11" si="60">+S11/$E11</f>
        <v>1.0929620654302205E-2</v>
      </c>
      <c r="S11" s="9">
        <v>1.9407070100637691E-2</v>
      </c>
      <c r="T11" s="8">
        <f t="shared" ref="T11" si="61">+U11/$E11</f>
        <v>-1.8916213337586592E-3</v>
      </c>
      <c r="U11" s="9">
        <v>-3.3588382423561658E-3</v>
      </c>
      <c r="V11" s="8">
        <f t="shared" ref="V11" si="62">+W11/$E11</f>
        <v>3.1379164114585682E-2</v>
      </c>
      <c r="W11" s="9">
        <v>5.57180946103073E-2</v>
      </c>
      <c r="X11" s="8">
        <f t="shared" ref="X11" si="63">+Y11/$E11</f>
        <v>3.0830840741833992E-2</v>
      </c>
      <c r="Y11" s="9">
        <v>5.4744469772868731E-2</v>
      </c>
      <c r="Z11" s="8">
        <f t="shared" ref="Z11" si="64">+AA11/$E11</f>
        <v>2.4831168576956338E-2</v>
      </c>
      <c r="AA11" s="9">
        <v>4.4091212723293749E-2</v>
      </c>
      <c r="AB11" s="8">
        <f t="shared" ref="AB11" si="65">+AC11/$E11</f>
        <v>2.6744829174124872E-2</v>
      </c>
      <c r="AC11" s="9">
        <v>4.7489184760270087E-2</v>
      </c>
      <c r="AD11" s="8">
        <f t="shared" ref="AD11" si="66">+AE11/$E11</f>
        <v>2.3152871730716156E-2</v>
      </c>
      <c r="AE11" s="9">
        <v>4.1111161944327179E-2</v>
      </c>
      <c r="AF11" s="8">
        <f t="shared" ref="AF11" si="67">+AG11/$E11</f>
        <v>2.3563805549731625E-2</v>
      </c>
      <c r="AG11" s="9">
        <v>4.1840832413650997E-2</v>
      </c>
      <c r="AH11" s="8">
        <f t="shared" ref="AH11" si="68">+AI11/$E11</f>
        <v>2.4400527079668631E-2</v>
      </c>
      <c r="AI11" s="9">
        <v>4.3326548514859731E-2</v>
      </c>
      <c r="AJ11" s="8">
        <f t="shared" ref="AJ11" si="69">+AK11/$E11</f>
        <v>2.4963704344326518E-2</v>
      </c>
      <c r="AK11" s="9">
        <v>4.4326548514859621E-2</v>
      </c>
      <c r="AL11" s="8">
        <f t="shared" ref="AL11" si="70">+AM11/$E11</f>
        <v>6.7090620062566983E-2</v>
      </c>
      <c r="AM11" s="9">
        <v>0.11912877928997201</v>
      </c>
      <c r="AN11" s="8">
        <f t="shared" ref="AN11" si="71">+AO11/$E11</f>
        <v>0.11552386482315065</v>
      </c>
      <c r="AO11" s="9">
        <v>0.20512877928997209</v>
      </c>
      <c r="AP11" s="8">
        <f t="shared" ref="AP11" si="72">+AQ11/$E11</f>
        <v>0.11552386482315065</v>
      </c>
      <c r="AQ11" s="9">
        <v>0.20512877928997209</v>
      </c>
      <c r="AS11" s="53"/>
      <c r="AU11" s="42"/>
      <c r="AV11" s="43"/>
    </row>
    <row r="12" spans="2:48">
      <c r="B12" s="5" t="s">
        <v>17</v>
      </c>
      <c r="D12" s="8"/>
      <c r="E12" s="9">
        <v>0.66900000000000004</v>
      </c>
      <c r="F12" s="8">
        <f t="shared" si="0"/>
        <v>0</v>
      </c>
      <c r="G12" s="9">
        <v>0</v>
      </c>
      <c r="H12" s="8">
        <f t="shared" ref="H12" si="73">+I12/$E12</f>
        <v>0</v>
      </c>
      <c r="I12" s="9">
        <v>0</v>
      </c>
      <c r="J12" s="8">
        <f t="shared" ref="J12" si="74">+K12/$E12</f>
        <v>1.1958146487294478E-2</v>
      </c>
      <c r="K12" s="9">
        <v>8.0000000000000071E-3</v>
      </c>
      <c r="L12" s="8">
        <f t="shared" ref="L12" si="75">+M12/$E12</f>
        <v>2.3916292974588957E-2</v>
      </c>
      <c r="M12" s="9">
        <v>1.6000000000000014E-2</v>
      </c>
      <c r="N12" s="8">
        <f t="shared" ref="N12" si="76">+O12/$E12</f>
        <v>-1.7937219730941718E-2</v>
      </c>
      <c r="O12" s="9">
        <v>-1.2000000000000011E-2</v>
      </c>
      <c r="P12" s="8">
        <f t="shared" ref="P12" si="77">+Q12/$E12</f>
        <v>-1.7937219730941718E-2</v>
      </c>
      <c r="Q12" s="9">
        <v>-1.2000000000000011E-2</v>
      </c>
      <c r="R12" s="8">
        <f t="shared" ref="R12" si="78">+S12/$E12</f>
        <v>-2.242152466367715E-2</v>
      </c>
      <c r="S12" s="9">
        <v>-1.5000000000000013E-2</v>
      </c>
      <c r="T12" s="8">
        <f t="shared" ref="T12" si="79">+U12/$E12</f>
        <v>-3.139013452914801E-2</v>
      </c>
      <c r="U12" s="9">
        <v>-2.1000000000000019E-2</v>
      </c>
      <c r="V12" s="8">
        <f t="shared" ref="V12" si="80">+W12/$E12</f>
        <v>-3.139013452914801E-2</v>
      </c>
      <c r="W12" s="9">
        <v>-2.1000000000000019E-2</v>
      </c>
      <c r="X12" s="8">
        <f t="shared" ref="X12" si="81">+Y12/$E12</f>
        <v>-4.3348281016442489E-2</v>
      </c>
      <c r="Y12" s="9">
        <v>-2.9000000000000026E-2</v>
      </c>
      <c r="Z12" s="8">
        <f t="shared" ref="Z12" si="82">+AA12/$E12</f>
        <v>-9.1180866965620402E-2</v>
      </c>
      <c r="AA12" s="9">
        <v>-6.1000000000000054E-2</v>
      </c>
      <c r="AB12" s="8">
        <f t="shared" ref="AB12" si="83">+AC12/$E12</f>
        <v>-7.623318385650231E-2</v>
      </c>
      <c r="AC12" s="9">
        <v>-5.1000000000000045E-2</v>
      </c>
      <c r="AD12" s="8">
        <f t="shared" ref="AD12" si="84">+AE12/$E12</f>
        <v>-7.623318385650231E-2</v>
      </c>
      <c r="AE12" s="9">
        <v>-5.1000000000000045E-2</v>
      </c>
      <c r="AF12" s="8">
        <f t="shared" ref="AF12" si="85">+AG12/$E12</f>
        <v>-7.623318385650231E-2</v>
      </c>
      <c r="AG12" s="9">
        <v>-5.1000000000000045E-2</v>
      </c>
      <c r="AH12" s="8">
        <f t="shared" ref="AH12" si="86">+AI12/$E12</f>
        <v>-8.2212257100149386E-2</v>
      </c>
      <c r="AI12" s="9">
        <v>-5.4999999999999938E-2</v>
      </c>
      <c r="AJ12" s="8">
        <f t="shared" ref="AJ12" si="87">+AK12/$E12</f>
        <v>-8.0717488789237735E-2</v>
      </c>
      <c r="AK12" s="9">
        <v>-5.4000000000000048E-2</v>
      </c>
      <c r="AL12" s="8">
        <f t="shared" ref="AL12" si="88">+AM12/$E12</f>
        <v>4.4843049327354294E-3</v>
      </c>
      <c r="AM12" s="9">
        <v>3.0000000000000027E-3</v>
      </c>
      <c r="AN12" s="8">
        <f t="shared" ref="AN12" si="89">+AO12/$E12</f>
        <v>0.13303437967115109</v>
      </c>
      <c r="AO12" s="9">
        <v>8.9000000000000079E-2</v>
      </c>
      <c r="AP12" s="8">
        <f t="shared" ref="AP12" si="90">+AQ12/$E12</f>
        <v>0.13303437967115109</v>
      </c>
      <c r="AQ12" s="9">
        <v>8.9000000000000079E-2</v>
      </c>
      <c r="AS12" s="53"/>
      <c r="AU12" s="42"/>
      <c r="AV12" s="43"/>
    </row>
    <row r="13" spans="2:48">
      <c r="B13" s="5" t="s">
        <v>18</v>
      </c>
      <c r="D13" s="8"/>
      <c r="E13" s="9">
        <v>1.9439786938468193</v>
      </c>
      <c r="F13" s="8">
        <f t="shared" si="0"/>
        <v>0</v>
      </c>
      <c r="G13" s="9">
        <v>0</v>
      </c>
      <c r="H13" s="8">
        <f t="shared" ref="H13" si="91">+I13/$E13</f>
        <v>0</v>
      </c>
      <c r="I13" s="9">
        <v>0</v>
      </c>
      <c r="J13" s="8">
        <f t="shared" ref="J13" si="92">+K13/$E13</f>
        <v>-3.6755066806493558E-4</v>
      </c>
      <c r="K13" s="9">
        <v>-7.1451066762739934E-4</v>
      </c>
      <c r="L13" s="8">
        <f t="shared" ref="L13" si="93">+M13/$E13</f>
        <v>1.12372018653559E-2</v>
      </c>
      <c r="M13" s="9">
        <v>2.1844881004707606E-2</v>
      </c>
      <c r="N13" s="8">
        <f t="shared" ref="N13" si="94">+O13/$E13</f>
        <v>1.2111408575789349E-2</v>
      </c>
      <c r="O13" s="9">
        <v>2.3544320223808146E-2</v>
      </c>
      <c r="P13" s="8">
        <f t="shared" ref="P13" si="95">+Q13/$E13</f>
        <v>9.9322649772626767E-3</v>
      </c>
      <c r="Q13" s="9">
        <v>1.9308111497439606E-2</v>
      </c>
      <c r="R13" s="8">
        <f t="shared" ref="R13" si="96">+S13/$E13</f>
        <v>1.0756820273884344E-2</v>
      </c>
      <c r="S13" s="9">
        <v>2.0911029425970673E-2</v>
      </c>
      <c r="T13" s="8">
        <f t="shared" ref="T13" si="97">+U13/$E13</f>
        <v>7.2062365251120933E-2</v>
      </c>
      <c r="U13" s="9">
        <v>0.14008770267638648</v>
      </c>
      <c r="V13" s="8">
        <f t="shared" ref="V13" si="98">+W13/$E13</f>
        <v>-9.3042930608259137E-3</v>
      </c>
      <c r="W13" s="9">
        <v>-1.8087347471552384E-2</v>
      </c>
      <c r="X13" s="8">
        <f t="shared" ref="X13" si="99">+Y13/$E13</f>
        <v>-9.7476804649192367E-3</v>
      </c>
      <c r="Y13" s="9">
        <v>-1.8949283138229855E-2</v>
      </c>
      <c r="Z13" s="8">
        <f t="shared" ref="Z13" si="100">+AA13/$E13</f>
        <v>-1.3379016599245669E-2</v>
      </c>
      <c r="AA13" s="9">
        <v>-2.6008523213556511E-2</v>
      </c>
      <c r="AB13" s="8">
        <f t="shared" ref="AB13" si="101">+AC13/$E13</f>
        <v>-1.2252875865103905E-2</v>
      </c>
      <c r="AC13" s="9">
        <v>-2.3819329620111906E-2</v>
      </c>
      <c r="AD13" s="8">
        <f t="shared" ref="AD13" si="102">+AE13/$E13</f>
        <v>-1.2146454050195666E-2</v>
      </c>
      <c r="AE13" s="9">
        <v>-2.361244787936978E-2</v>
      </c>
      <c r="AF13" s="8">
        <f t="shared" ref="AF13" si="103">+AG13/$E13</f>
        <v>-1.2146454050195666E-2</v>
      </c>
      <c r="AG13" s="9">
        <v>-2.361244787936978E-2</v>
      </c>
      <c r="AH13" s="8">
        <f t="shared" ref="AH13" si="104">+AI13/$E13</f>
        <v>-1.0851471178693369E-2</v>
      </c>
      <c r="AI13" s="9">
        <v>-2.1095028768272739E-2</v>
      </c>
      <c r="AJ13" s="8">
        <f t="shared" ref="AJ13" si="105">+AK13/$E13</f>
        <v>-1.0337062248613456E-2</v>
      </c>
      <c r="AK13" s="9">
        <v>-2.0095028768272849E-2</v>
      </c>
      <c r="AL13" s="8">
        <f t="shared" ref="AL13" si="106">+AM13/$E13</f>
        <v>1.8792476313855468E-2</v>
      </c>
      <c r="AM13" s="9">
        <v>3.6532173558756043E-2</v>
      </c>
      <c r="AN13" s="8">
        <f t="shared" ref="AN13" si="107">+AO13/$E13</f>
        <v>6.3079111985335778E-2</v>
      </c>
      <c r="AO13" s="9">
        <v>0.12262444972627029</v>
      </c>
      <c r="AP13" s="8">
        <f t="shared" ref="AP13" si="108">+AQ13/$E13</f>
        <v>6.3079111985335778E-2</v>
      </c>
      <c r="AQ13" s="9">
        <v>0.12262444972627029</v>
      </c>
      <c r="AS13" s="53"/>
      <c r="AU13" s="42"/>
      <c r="AV13" s="43"/>
    </row>
    <row r="14" spans="2:48">
      <c r="B14" s="5" t="s">
        <v>19</v>
      </c>
      <c r="D14" s="8"/>
      <c r="E14" s="9">
        <v>1.8612261266312795</v>
      </c>
      <c r="F14" s="8">
        <f t="shared" si="0"/>
        <v>0</v>
      </c>
      <c r="G14" s="9">
        <v>0</v>
      </c>
      <c r="H14" s="8">
        <f t="shared" ref="H14" si="109">+I14/$E14</f>
        <v>0</v>
      </c>
      <c r="I14" s="9">
        <v>0</v>
      </c>
      <c r="J14" s="8">
        <f t="shared" ref="J14" si="110">+K14/$E14</f>
        <v>6.5079726332183422E-4</v>
      </c>
      <c r="K14" s="9">
        <v>1.2112808696347344E-3</v>
      </c>
      <c r="L14" s="8">
        <f t="shared" ref="L14" si="111">+M14/$E14</f>
        <v>7.8493372807024505E-3</v>
      </c>
      <c r="M14" s="9">
        <v>1.4609391623584322E-2</v>
      </c>
      <c r="N14" s="8">
        <f t="shared" ref="N14" si="112">+O14/$E14</f>
        <v>3.1608015626292977E-3</v>
      </c>
      <c r="O14" s="9">
        <v>5.8829664494626233E-3</v>
      </c>
      <c r="P14" s="8">
        <f t="shared" ref="P14" si="113">+Q14/$E14</f>
        <v>4.2496228123264828E-3</v>
      </c>
      <c r="Q14" s="9">
        <v>7.9095090066303442E-3</v>
      </c>
      <c r="R14" s="8">
        <f t="shared" ref="R14" si="114">+S14/$E14</f>
        <v>1.6612898662113349E-3</v>
      </c>
      <c r="S14" s="9">
        <v>3.0920361029003196E-3</v>
      </c>
      <c r="T14" s="8">
        <f t="shared" ref="T14" si="115">+U14/$E14</f>
        <v>3.6847842017755802E-2</v>
      </c>
      <c r="U14" s="9">
        <v>6.8582166273428946E-2</v>
      </c>
      <c r="V14" s="8">
        <f t="shared" ref="V14" si="116">+W14/$E14</f>
        <v>-1.8642896607551581E-2</v>
      </c>
      <c r="W14" s="9">
        <v>-3.4698646242060649E-2</v>
      </c>
      <c r="X14" s="8">
        <f t="shared" ref="X14" si="117">+Y14/$E14</f>
        <v>-1.9090103799601955E-2</v>
      </c>
      <c r="Y14" s="9">
        <v>-3.5530999951922215E-2</v>
      </c>
      <c r="Z14" s="8">
        <f t="shared" ref="Z14" si="118">+AA14/$E14</f>
        <v>-2.0871737243785247E-2</v>
      </c>
      <c r="AA14" s="9">
        <v>-3.8847022666316233E-2</v>
      </c>
      <c r="AB14" s="8">
        <f t="shared" ref="AB14" si="119">+AC14/$E14</f>
        <v>-2.0493276830550484E-2</v>
      </c>
      <c r="AC14" s="9">
        <v>-3.8142622257308023E-2</v>
      </c>
      <c r="AD14" s="8">
        <f t="shared" ref="AD14" si="120">+AE14/$E14</f>
        <v>-2.0948620320363924E-2</v>
      </c>
      <c r="AE14" s="9">
        <v>-3.899011945714026E-2</v>
      </c>
      <c r="AF14" s="8">
        <f t="shared" ref="AF14" si="121">+AG14/$E14</f>
        <v>-2.1058423327644196E-2</v>
      </c>
      <c r="AG14" s="9">
        <v>-3.9194487683072987E-2</v>
      </c>
      <c r="AH14" s="8">
        <f t="shared" ref="AH14" si="122">+AI14/$E14</f>
        <v>-1.9921240583768287E-2</v>
      </c>
      <c r="AI14" s="9">
        <v>-3.70779334494169E-2</v>
      </c>
      <c r="AJ14" s="8">
        <f t="shared" ref="AJ14" si="123">+AK14/$E14</f>
        <v>-1.9383960354519714E-2</v>
      </c>
      <c r="AK14" s="9">
        <v>-3.607793344941701E-2</v>
      </c>
      <c r="AL14" s="8">
        <f t="shared" ref="AL14" si="124">+AM14/$E14</f>
        <v>9.8297740195589425E-3</v>
      </c>
      <c r="AM14" s="9">
        <v>1.8295432224084474E-2</v>
      </c>
      <c r="AN14" s="8">
        <f t="shared" ref="AN14" si="125">+AO14/$E14</f>
        <v>5.6400865287369553E-2</v>
      </c>
      <c r="AO14" s="9">
        <v>0.10497476403746342</v>
      </c>
      <c r="AP14" s="8">
        <f t="shared" ref="AP14" si="126">+AQ14/$E14</f>
        <v>5.603587373494158E-2</v>
      </c>
      <c r="AQ14" s="9">
        <v>0.10429543222408477</v>
      </c>
      <c r="AS14" s="53"/>
      <c r="AU14" s="42"/>
      <c r="AV14" s="43"/>
    </row>
    <row r="15" spans="2:48">
      <c r="B15" s="5" t="s">
        <v>20</v>
      </c>
      <c r="D15" s="8"/>
      <c r="E15" s="9">
        <v>1.6334759561705312</v>
      </c>
      <c r="F15" s="8">
        <f t="shared" si="0"/>
        <v>0</v>
      </c>
      <c r="G15" s="9">
        <v>0</v>
      </c>
      <c r="H15" s="8">
        <f t="shared" ref="H15" si="127">+I15/$E15</f>
        <v>0</v>
      </c>
      <c r="I15" s="9">
        <v>0</v>
      </c>
      <c r="J15" s="8">
        <f t="shared" ref="J15" si="128">+K15/$E15</f>
        <v>2.5136071132233445E-3</v>
      </c>
      <c r="K15" s="9">
        <v>4.1059167827095511E-3</v>
      </c>
      <c r="L15" s="8">
        <f t="shared" ref="L15" si="129">+M15/$E15</f>
        <v>4.9374515027011392E-3</v>
      </c>
      <c r="M15" s="9">
        <v>8.065208314420369E-3</v>
      </c>
      <c r="N15" s="8">
        <f t="shared" ref="N15" si="130">+O15/$E15</f>
        <v>-6.8705666916339721E-3</v>
      </c>
      <c r="O15" s="9">
        <v>-1.1222905496050206E-2</v>
      </c>
      <c r="P15" s="8">
        <f t="shared" ref="P15" si="131">+Q15/$E15</f>
        <v>-3.9938748665072294E-3</v>
      </c>
      <c r="Q15" s="9">
        <v>-6.5238985663933491E-3</v>
      </c>
      <c r="R15" s="8">
        <f t="shared" ref="R15" si="132">+S15/$E15</f>
        <v>-7.0863210779833988E-3</v>
      </c>
      <c r="S15" s="9">
        <v>-1.1575335098590323E-2</v>
      </c>
      <c r="T15" s="8">
        <f t="shared" ref="T15" si="133">+U15/$E15</f>
        <v>-8.9732560885801384E-4</v>
      </c>
      <c r="U15" s="9">
        <v>-1.4657598069256483E-3</v>
      </c>
      <c r="V15" s="8">
        <f t="shared" ref="V15" si="134">+W15/$E15</f>
        <v>1.4798295765987266E-2</v>
      </c>
      <c r="W15" s="9">
        <v>2.4172660326040374E-2</v>
      </c>
      <c r="X15" s="8">
        <f t="shared" ref="X15" si="135">+Y15/$E15</f>
        <v>1.4648918369370949E-2</v>
      </c>
      <c r="Y15" s="9">
        <v>2.392865594027227E-2</v>
      </c>
      <c r="Z15" s="8">
        <f t="shared" ref="Z15" si="136">+AA15/$E15</f>
        <v>1.2689893275448786E-2</v>
      </c>
      <c r="AA15" s="9">
        <v>2.07286355518157E-2</v>
      </c>
      <c r="AB15" s="8">
        <f t="shared" ref="AB15" si="137">+AC15/$E15</f>
        <v>1.3350749667956524E-2</v>
      </c>
      <c r="AC15" s="9">
        <v>2.1808128579458685E-2</v>
      </c>
      <c r="AD15" s="8">
        <f t="shared" ref="AD15" si="138">+AE15/$E15</f>
        <v>1.1260471949213462E-2</v>
      </c>
      <c r="AE15" s="9">
        <v>1.8393710184172907E-2</v>
      </c>
      <c r="AF15" s="8">
        <f t="shared" ref="AF15" si="139">+AG15/$E15</f>
        <v>1.1099551837682962E-2</v>
      </c>
      <c r="AG15" s="9">
        <v>1.8130851051123553E-2</v>
      </c>
      <c r="AH15" s="8">
        <f t="shared" ref="AH15" si="140">+AI15/$E15</f>
        <v>1.1565534531144324E-2</v>
      </c>
      <c r="AI15" s="9">
        <v>1.8892022576884271E-2</v>
      </c>
      <c r="AJ15" s="8">
        <f t="shared" ref="AJ15" si="141">+AK15/$E15</f>
        <v>1.2177725972483001E-2</v>
      </c>
      <c r="AK15" s="9">
        <v>1.9892022576884383E-2</v>
      </c>
      <c r="AL15" s="8">
        <f t="shared" ref="AL15" si="142">+AM15/$E15</f>
        <v>-2.9283282050124662E-2</v>
      </c>
      <c r="AM15" s="9">
        <v>-4.7833537146638738E-2</v>
      </c>
      <c r="AN15" s="8">
        <f t="shared" ref="AN15" si="143">+AO15/$E15</f>
        <v>2.3537789428816094E-2</v>
      </c>
      <c r="AO15" s="9">
        <v>3.8448413093375988E-2</v>
      </c>
      <c r="AP15" s="8">
        <f t="shared" ref="AP15" si="144">+AQ15/$E15</f>
        <v>2.3535000394055275E-2</v>
      </c>
      <c r="AQ15" s="9">
        <v>3.844385727215327E-2</v>
      </c>
      <c r="AS15" s="53"/>
      <c r="AU15" s="42"/>
      <c r="AV15" s="43"/>
    </row>
    <row r="16" spans="2:48">
      <c r="B16" s="5" t="s">
        <v>83</v>
      </c>
      <c r="D16" s="8"/>
      <c r="E16" s="9">
        <v>2.4644828213065857</v>
      </c>
      <c r="F16" s="8">
        <f t="shared" si="0"/>
        <v>0</v>
      </c>
      <c r="G16" s="9">
        <v>0</v>
      </c>
      <c r="H16" s="8">
        <f t="shared" ref="H16" si="145">+I16/$E16</f>
        <v>0</v>
      </c>
      <c r="I16" s="9">
        <v>0</v>
      </c>
      <c r="J16" s="8">
        <f t="shared" ref="J16" si="146">+K16/$E16</f>
        <v>-7.9913995919663296E-4</v>
      </c>
      <c r="K16" s="9">
        <v>-1.9694667012597478E-3</v>
      </c>
      <c r="L16" s="8">
        <f t="shared" ref="L16" si="147">+M16/$E16</f>
        <v>1.0639591045234702E-2</v>
      </c>
      <c r="M16" s="9">
        <v>2.6221089356708305E-2</v>
      </c>
      <c r="N16" s="8">
        <f t="shared" ref="N16" si="148">+O16/$E16</f>
        <v>1.1803019365405712E-2</v>
      </c>
      <c r="O16" s="9">
        <v>2.9088338465591335E-2</v>
      </c>
      <c r="P16" s="8">
        <f t="shared" ref="P16" si="149">+Q16/$E16</f>
        <v>1.3817164202938907E-2</v>
      </c>
      <c r="Q16" s="9">
        <v>3.405216381731524E-2</v>
      </c>
      <c r="R16" s="8">
        <f t="shared" ref="R16" si="150">+S16/$E16</f>
        <v>1.4542568388108685E-2</v>
      </c>
      <c r="S16" s="9">
        <v>3.5839909970170059E-2</v>
      </c>
      <c r="T16" s="8">
        <f t="shared" ref="T16" si="151">+U16/$E16</f>
        <v>1.0996778231429102E-2</v>
      </c>
      <c r="U16" s="9">
        <v>2.710137104107524E-2</v>
      </c>
      <c r="V16" s="8">
        <f t="shared" ref="V16" si="152">+W16/$E16</f>
        <v>1.1362992558688174E-2</v>
      </c>
      <c r="W16" s="9">
        <v>2.8003899959521572E-2</v>
      </c>
      <c r="X16" s="8">
        <f t="shared" ref="X16" si="153">+Y16/$E16</f>
        <v>1.1804623860955352E-2</v>
      </c>
      <c r="Y16" s="9">
        <v>2.9092292717310286E-2</v>
      </c>
      <c r="Z16" s="8">
        <f t="shared" ref="Z16" si="154">+AA16/$E16</f>
        <v>1.6965119380827474E-2</v>
      </c>
      <c r="AA16" s="9">
        <v>4.181024527546473E-2</v>
      </c>
      <c r="AB16" s="8">
        <f t="shared" ref="AB16" si="155">+AC16/$E16</f>
        <v>1.538020908959589E-2</v>
      </c>
      <c r="AC16" s="9">
        <v>3.7904261089412472E-2</v>
      </c>
      <c r="AD16" s="8">
        <f t="shared" ref="AD16" si="156">+AE16/$E16</f>
        <v>1.7810910833723461E-2</v>
      </c>
      <c r="AE16" s="9">
        <v>4.3894683781534827E-2</v>
      </c>
      <c r="AF16" s="8">
        <f t="shared" ref="AF16" si="157">+AG16/$E16</f>
        <v>1.7986540102396691E-2</v>
      </c>
      <c r="AG16" s="9">
        <v>4.4327519097098644E-2</v>
      </c>
      <c r="AH16" s="8">
        <f t="shared" ref="AH16" si="158">+AI16/$E16</f>
        <v>1.9289791480809965E-2</v>
      </c>
      <c r="AI16" s="9">
        <v>4.7539359731042286E-2</v>
      </c>
      <c r="AJ16" s="8">
        <f t="shared" ref="AJ16" si="159">+AK16/$E16</f>
        <v>1.9695556126988235E-2</v>
      </c>
      <c r="AK16" s="9">
        <v>4.8539359731042175E-2</v>
      </c>
      <c r="AL16" s="8">
        <f t="shared" ref="AL16" si="160">+AM16/$E16</f>
        <v>0.12100294866992706</v>
      </c>
      <c r="AM16" s="9">
        <v>0.29820968832447781</v>
      </c>
      <c r="AN16" s="8">
        <f t="shared" ref="AN16" si="161">+AO16/$E16</f>
        <v>0.15602639514146371</v>
      </c>
      <c r="AO16" s="9">
        <v>0.38452437049653065</v>
      </c>
      <c r="AP16" s="8">
        <f t="shared" ref="AP16" si="162">+AQ16/$E16</f>
        <v>0.15602639514146371</v>
      </c>
      <c r="AQ16" s="9">
        <v>0.38452437049653065</v>
      </c>
      <c r="AU16" s="42"/>
      <c r="AV16" s="43"/>
    </row>
    <row r="17" spans="2:48">
      <c r="B17" s="5" t="s">
        <v>84</v>
      </c>
      <c r="D17" s="8"/>
      <c r="E17" s="9">
        <v>1.949837248359068</v>
      </c>
      <c r="F17" s="8">
        <f t="shared" si="0"/>
        <v>0</v>
      </c>
      <c r="G17" s="9">
        <v>0</v>
      </c>
      <c r="H17" s="8">
        <f t="shared" ref="H17" si="163">+I17/$E17</f>
        <v>0</v>
      </c>
      <c r="I17" s="9">
        <v>0</v>
      </c>
      <c r="J17" s="8">
        <f t="shared" ref="J17" si="164">+K17/$E17</f>
        <v>-9.4791596312385998E-4</v>
      </c>
      <c r="K17" s="9">
        <v>-1.8482818532130629E-3</v>
      </c>
      <c r="L17" s="8">
        <f t="shared" ref="L17" si="165">+M17/$E17</f>
        <v>1.046941554243342E-2</v>
      </c>
      <c r="M17" s="9">
        <v>2.0413656393186042E-2</v>
      </c>
      <c r="N17" s="8">
        <f t="shared" ref="N17" si="166">+O17/$E17</f>
        <v>1.3450439191885275E-2</v>
      </c>
      <c r="O17" s="9">
        <v>2.622616734312655E-2</v>
      </c>
      <c r="P17" s="8">
        <f t="shared" ref="P17" si="167">+Q17/$E17</f>
        <v>1.2003300209320687E-2</v>
      </c>
      <c r="Q17" s="9">
        <v>2.3404481851369674E-2</v>
      </c>
      <c r="R17" s="8">
        <f t="shared" ref="R17" si="168">+S17/$E17</f>
        <v>1.282165423788518E-2</v>
      </c>
      <c r="S17" s="9">
        <v>2.5000139018609424E-2</v>
      </c>
      <c r="T17" s="8">
        <f t="shared" ref="T17" si="169">+U17/$E17</f>
        <v>1.2555999805050354E-2</v>
      </c>
      <c r="U17" s="9">
        <v>2.4482156110276376E-2</v>
      </c>
      <c r="V17" s="8">
        <f t="shared" ref="V17" si="170">+W17/$E17</f>
        <v>2.1385562398999539E-2</v>
      </c>
      <c r="W17" s="9">
        <v>4.1698366142676413E-2</v>
      </c>
      <c r="X17" s="8">
        <f t="shared" ref="X17" si="171">+Y17/$E17</f>
        <v>2.18111416686191E-2</v>
      </c>
      <c r="Y17" s="9">
        <v>4.2528176454710076E-2</v>
      </c>
      <c r="Z17" s="8">
        <f t="shared" ref="Z17" si="172">+AA17/$E17</f>
        <v>1.6671778088474903E-2</v>
      </c>
      <c r="AA17" s="9">
        <v>3.2507253913284906E-2</v>
      </c>
      <c r="AB17" s="8">
        <f t="shared" ref="AB17" si="173">+AC17/$E17</f>
        <v>1.859194411053736E-2</v>
      </c>
      <c r="AC17" s="9">
        <v>3.6251265146135747E-2</v>
      </c>
      <c r="AD17" s="8">
        <f t="shared" ref="AD17" si="174">+AE17/$E17</f>
        <v>1.6473916529995095E-2</v>
      </c>
      <c r="AE17" s="9">
        <v>3.2121456076542598E-2</v>
      </c>
      <c r="AF17" s="8">
        <f t="shared" ref="AF17" si="175">+AG17/$E17</f>
        <v>1.6695901885915482E-2</v>
      </c>
      <c r="AG17" s="9">
        <v>3.2554291392106416E-2</v>
      </c>
      <c r="AH17" s="8">
        <f t="shared" ref="AH17" si="176">+AI17/$E17</f>
        <v>1.8298315547368559E-2</v>
      </c>
      <c r="AI17" s="9">
        <v>3.5678737236487068E-2</v>
      </c>
      <c r="AJ17" s="8">
        <f t="shared" ref="AJ17" si="177">+AK17/$E17</f>
        <v>1.8811178864981987E-2</v>
      </c>
      <c r="AK17" s="9">
        <v>3.6678737236486736E-2</v>
      </c>
      <c r="AL17" s="8">
        <f t="shared" ref="AL17" si="178">+AM17/$E17</f>
        <v>4.5418824701490994E-2</v>
      </c>
      <c r="AM17" s="9">
        <v>8.8559316179658065E-2</v>
      </c>
      <c r="AN17" s="8">
        <f t="shared" ref="AN17" si="179">+AO17/$E17</f>
        <v>8.9578325688067312E-2</v>
      </c>
      <c r="AO17" s="9">
        <v>0.17466315607223359</v>
      </c>
      <c r="AP17" s="8">
        <f t="shared" ref="AP17" si="180">+AQ17/$E17</f>
        <v>8.9525070016260311E-2</v>
      </c>
      <c r="AQ17" s="9">
        <v>0.17455931617965792</v>
      </c>
      <c r="AU17" s="42"/>
      <c r="AV17" s="43"/>
    </row>
    <row r="18" spans="2:48">
      <c r="B18" s="5" t="s">
        <v>21</v>
      </c>
      <c r="D18" s="8"/>
      <c r="E18" s="9">
        <v>2.2636742311871099</v>
      </c>
      <c r="F18" s="8">
        <f t="shared" si="0"/>
        <v>0</v>
      </c>
      <c r="G18" s="9">
        <v>0</v>
      </c>
      <c r="H18" s="8">
        <f t="shared" ref="H18" si="181">+I18/$E18</f>
        <v>0</v>
      </c>
      <c r="I18" s="9">
        <v>0</v>
      </c>
      <c r="J18" s="8">
        <f t="shared" ref="J18" si="182">+K18/$E18</f>
        <v>-4.2842443297665198E-4</v>
      </c>
      <c r="K18" s="9">
        <v>-9.6981334894019611E-4</v>
      </c>
      <c r="L18" s="8">
        <f t="shared" ref="L18" si="183">+M18/$E18</f>
        <v>-2.1582038329459582E-2</v>
      </c>
      <c r="M18" s="9">
        <v>-4.8854704022890161E-2</v>
      </c>
      <c r="N18" s="8">
        <f t="shared" ref="N18" si="184">+O18/$E18</f>
        <v>-1.6542533137475859E-2</v>
      </c>
      <c r="O18" s="9">
        <v>-3.7446905981862955E-2</v>
      </c>
      <c r="P18" s="8">
        <f t="shared" ref="P18" si="185">+Q18/$E18</f>
        <v>-1.828987630257364E-2</v>
      </c>
      <c r="Q18" s="9">
        <v>-4.1402321677735721E-2</v>
      </c>
      <c r="R18" s="8">
        <f t="shared" ref="R18" si="186">+S18/$E18</f>
        <v>-1.7210354826560217E-2</v>
      </c>
      <c r="S18" s="9">
        <v>-3.8958636730471063E-2</v>
      </c>
      <c r="T18" s="8">
        <f t="shared" ref="T18" si="187">+U18/$E18</f>
        <v>-2.622982952429256E-3</v>
      </c>
      <c r="U18" s="9">
        <v>-5.9375789182571914E-3</v>
      </c>
      <c r="V18" s="8">
        <f t="shared" ref="V18" si="188">+W18/$E18</f>
        <v>-9.464625508964734E-3</v>
      </c>
      <c r="W18" s="9">
        <v>-2.1424828872479651E-2</v>
      </c>
      <c r="X18" s="8">
        <f t="shared" ref="X18" si="189">+Y18/$E18</f>
        <v>-9.4717971999725304E-3</v>
      </c>
      <c r="Y18" s="9">
        <v>-2.1441063244608038E-2</v>
      </c>
      <c r="Z18" s="8">
        <f t="shared" ref="Z18" si="190">+AA18/$E18</f>
        <v>-1.0087611113649135E-2</v>
      </c>
      <c r="AA18" s="9">
        <v>-2.2835065332204252E-2</v>
      </c>
      <c r="AB18" s="8">
        <f t="shared" ref="AB18" si="191">+AC18/$E18</f>
        <v>-1.010793691813824E-2</v>
      </c>
      <c r="AC18" s="9">
        <v>-2.2881076332054384E-2</v>
      </c>
      <c r="AD18" s="8">
        <f t="shared" ref="AD18" si="192">+AE18/$E18</f>
        <v>-1.0328200235496309E-2</v>
      </c>
      <c r="AE18" s="9">
        <v>-2.3379680727633634E-2</v>
      </c>
      <c r="AF18" s="8">
        <f t="shared" ref="AF18" si="193">+AG18/$E18</f>
        <v>-1.0259484607470414E-2</v>
      </c>
      <c r="AG18" s="9">
        <v>-2.3224130931191578E-2</v>
      </c>
      <c r="AH18" s="8">
        <f t="shared" ref="AH18" si="194">+AI18/$E18</f>
        <v>-9.4938204274172683E-3</v>
      </c>
      <c r="AI18" s="9">
        <v>-2.1490916657062265E-2</v>
      </c>
      <c r="AJ18" s="8">
        <f t="shared" ref="AJ18" si="195">+AK18/$E18</f>
        <v>-1.0270696782782536E-2</v>
      </c>
      <c r="AK18" s="9">
        <v>-2.3249511643521181E-2</v>
      </c>
      <c r="AL18" s="8">
        <f t="shared" ref="AL18" si="196">+AM18/$E18</f>
        <v>2.269696650314865E-2</v>
      </c>
      <c r="AM18" s="9">
        <v>5.137853819929461E-2</v>
      </c>
      <c r="AN18" s="8">
        <f t="shared" ref="AN18" si="197">+AO18/$E18</f>
        <v>6.0688298831431779E-2</v>
      </c>
      <c r="AO18" s="9">
        <v>0.13737853819929491</v>
      </c>
      <c r="AP18" s="8">
        <f t="shared" ref="AP18" si="198">+AQ18/$E18</f>
        <v>6.0688298831431779E-2</v>
      </c>
      <c r="AQ18" s="9">
        <v>0.13737853819929491</v>
      </c>
      <c r="AS18" s="53"/>
      <c r="AU18" s="42"/>
      <c r="AV18" s="43"/>
    </row>
    <row r="19" spans="2:48">
      <c r="B19" s="5" t="s">
        <v>22</v>
      </c>
      <c r="D19" s="8"/>
      <c r="E19" s="9">
        <v>1.9942298719909519</v>
      </c>
      <c r="F19" s="8">
        <f t="shared" si="0"/>
        <v>0</v>
      </c>
      <c r="G19" s="9">
        <v>0</v>
      </c>
      <c r="H19" s="8">
        <f t="shared" ref="H19" si="199">+I19/$E19</f>
        <v>0</v>
      </c>
      <c r="I19" s="9">
        <v>0</v>
      </c>
      <c r="J19" s="8">
        <f t="shared" ref="J19" si="200">+K19/$E19</f>
        <v>6.7068635314871945E-4</v>
      </c>
      <c r="K19" s="9">
        <v>1.3375027601858491E-3</v>
      </c>
      <c r="L19" s="8">
        <f t="shared" ref="L19" si="201">+M19/$E19</f>
        <v>-2.9106053381275254E-2</v>
      </c>
      <c r="M19" s="9">
        <v>-5.8044161108702363E-2</v>
      </c>
      <c r="N19" s="8">
        <f t="shared" ref="N19" si="202">+O19/$E19</f>
        <v>-2.7117511535057467E-2</v>
      </c>
      <c r="O19" s="9">
        <v>-5.4078551557270815E-2</v>
      </c>
      <c r="P19" s="8">
        <f t="shared" ref="P19" si="203">+Q19/$E19</f>
        <v>-2.9626783439178045E-2</v>
      </c>
      <c r="Q19" s="9">
        <v>-5.9082616545415689E-2</v>
      </c>
      <c r="R19" s="8">
        <f t="shared" ref="R19" si="204">+S19/$E19</f>
        <v>-3.1722294859245992E-2</v>
      </c>
      <c r="S19" s="9">
        <v>-6.3261548016413371E-2</v>
      </c>
      <c r="T19" s="8">
        <f t="shared" ref="T19" si="205">+U19/$E19</f>
        <v>-3.5834350034499848E-2</v>
      </c>
      <c r="U19" s="9">
        <v>-7.1461931282179592E-2</v>
      </c>
      <c r="V19" s="8">
        <f t="shared" ref="V19" si="206">+W19/$E19</f>
        <v>-3.4196459633810114E-2</v>
      </c>
      <c r="W19" s="9">
        <v>-6.8195601318076893E-2</v>
      </c>
      <c r="X19" s="8">
        <f t="shared" ref="X19" si="207">+Y19/$E19</f>
        <v>-3.4813429002149426E-2</v>
      </c>
      <c r="Y19" s="9">
        <v>-6.9425980062522541E-2</v>
      </c>
      <c r="Z19" s="8">
        <f t="shared" ref="Z19" si="208">+AA19/$E19</f>
        <v>-3.8322381667644241E-2</v>
      </c>
      <c r="AA19" s="9">
        <v>-7.6423638287454576E-2</v>
      </c>
      <c r="AB19" s="8">
        <f t="shared" ref="AB19" si="209">+AC19/$E19</f>
        <v>-3.665182425705811E-2</v>
      </c>
      <c r="AC19" s="9">
        <v>-7.3092162796387861E-2</v>
      </c>
      <c r="AD19" s="8">
        <f t="shared" ref="AD19" si="210">+AE19/$E19</f>
        <v>-3.7644739302311062E-2</v>
      </c>
      <c r="AE19" s="9">
        <v>-7.5072263639980541E-2</v>
      </c>
      <c r="AF19" s="8">
        <f t="shared" ref="AF19" si="211">+AG19/$E19</f>
        <v>-3.7563702469232851E-2</v>
      </c>
      <c r="AG19" s="9">
        <v>-7.4910657566724437E-2</v>
      </c>
      <c r="AH19" s="8">
        <f t="shared" ref="AH19" si="212">+AI19/$E19</f>
        <v>-3.6898991604108679E-2</v>
      </c>
      <c r="AI19" s="9">
        <v>-7.3585071303256866E-2</v>
      </c>
      <c r="AJ19" s="8">
        <f t="shared" ref="AJ19" si="213">+AK19/$E19</f>
        <v>-3.7359116020465266E-2</v>
      </c>
      <c r="AK19" s="9">
        <v>-7.4502665159187575E-2</v>
      </c>
      <c r="AL19" s="8">
        <f t="shared" ref="AL19" si="214">+AM19/$E19</f>
        <v>2.0148548476463961E-2</v>
      </c>
      <c r="AM19" s="9">
        <v>4.0180837249022217E-2</v>
      </c>
      <c r="AN19" s="8">
        <f t="shared" ref="AN19" si="215">+AO19/$E19</f>
        <v>6.353090180773785E-2</v>
      </c>
      <c r="AO19" s="9">
        <v>0.12669522217951479</v>
      </c>
      <c r="AP19" s="8">
        <f t="shared" ref="AP19" si="216">+AQ19/$E19</f>
        <v>6.3272965178807913E-2</v>
      </c>
      <c r="AQ19" s="9">
        <v>0.12618083724902207</v>
      </c>
      <c r="AS19" s="53"/>
      <c r="AU19" s="42"/>
      <c r="AV19" s="43"/>
    </row>
    <row r="20" spans="2:48">
      <c r="B20" s="5" t="s">
        <v>23</v>
      </c>
      <c r="D20" s="8"/>
      <c r="E20" s="9">
        <v>1.4391793018247145</v>
      </c>
      <c r="F20" s="8">
        <f t="shared" si="0"/>
        <v>0</v>
      </c>
      <c r="G20" s="9">
        <v>0</v>
      </c>
      <c r="H20" s="8">
        <f t="shared" ref="H20" si="217">+I20/$E20</f>
        <v>0</v>
      </c>
      <c r="I20" s="9">
        <v>0</v>
      </c>
      <c r="J20" s="8">
        <f t="shared" ref="J20" si="218">+K20/$E20</f>
        <v>4.0684892447806218E-3</v>
      </c>
      <c r="K20" s="9">
        <v>5.8552855107847357E-3</v>
      </c>
      <c r="L20" s="8">
        <f t="shared" ref="L20" si="219">+M20/$E20</f>
        <v>-2.8974005894808453E-3</v>
      </c>
      <c r="M20" s="9">
        <v>-4.169878957475559E-3</v>
      </c>
      <c r="N20" s="8">
        <f t="shared" ref="N20" si="220">+O20/$E20</f>
        <v>-1.075429136757804E-2</v>
      </c>
      <c r="O20" s="9">
        <v>-1.5477353542010519E-2</v>
      </c>
      <c r="P20" s="8">
        <f t="shared" ref="P20" si="221">+Q20/$E20</f>
        <v>-1.2221051059569459E-2</v>
      </c>
      <c r="Q20" s="9">
        <v>-1.7588283731475363E-2</v>
      </c>
      <c r="R20" s="8">
        <f t="shared" ref="R20" si="222">+S20/$E20</f>
        <v>-1.5172432476371492E-2</v>
      </c>
      <c r="S20" s="9">
        <v>-2.1835850778326948E-2</v>
      </c>
      <c r="T20" s="8">
        <f t="shared" ref="T20" si="223">+U20/$E20</f>
        <v>-1.9178034575464221E-2</v>
      </c>
      <c r="U20" s="9">
        <v>-2.7600630410686833E-2</v>
      </c>
      <c r="V20" s="8">
        <f t="shared" ref="V20" si="224">+W20/$E20</f>
        <v>-1.9720588234987801E-2</v>
      </c>
      <c r="W20" s="9">
        <v>-2.838146240760242E-2</v>
      </c>
      <c r="X20" s="8">
        <f t="shared" ref="X20" si="225">+Y20/$E20</f>
        <v>-2.1304796428286619E-2</v>
      </c>
      <c r="Y20" s="9">
        <v>-3.066142204917921E-2</v>
      </c>
      <c r="Z20" s="8">
        <f t="shared" ref="Z20" si="226">+AA20/$E20</f>
        <v>-3.1674257429528549E-2</v>
      </c>
      <c r="AA20" s="9">
        <v>-4.5584935693245177E-2</v>
      </c>
      <c r="AB20" s="8">
        <f t="shared" ref="AB20" si="227">+AC20/$E20</f>
        <v>-2.8325203955452086E-2</v>
      </c>
      <c r="AC20" s="9">
        <v>-4.0765047252650177E-2</v>
      </c>
      <c r="AD20" s="8">
        <f t="shared" ref="AD20" si="228">+AE20/$E20</f>
        <v>-2.8398267160857627E-2</v>
      </c>
      <c r="AE20" s="9">
        <v>-4.0870198305594796E-2</v>
      </c>
      <c r="AF20" s="8">
        <f t="shared" ref="AF20" si="229">+AG20/$E20</f>
        <v>-2.8473581947872712E-2</v>
      </c>
      <c r="AG20" s="9">
        <v>-4.0978589788188247E-2</v>
      </c>
      <c r="AH20" s="8">
        <f t="shared" ref="AH20" si="230">+AI20/$E20</f>
        <v>-2.8662753094445142E-2</v>
      </c>
      <c r="AI20" s="9">
        <v>-4.1250840986837733E-2</v>
      </c>
      <c r="AJ20" s="8">
        <f t="shared" ref="AJ20" si="231">+AK20/$E20</f>
        <v>-2.8913253118221474E-2</v>
      </c>
      <c r="AK20" s="9">
        <v>-4.1611355436163233E-2</v>
      </c>
      <c r="AL20" s="8">
        <f t="shared" ref="AL20" si="232">+AM20/$E20</f>
        <v>3.674028454226147E-2</v>
      </c>
      <c r="AM20" s="9">
        <v>5.287585705637321E-2</v>
      </c>
      <c r="AN20" s="8">
        <f t="shared" ref="AN20" si="233">+AO20/$E20</f>
        <v>9.649656361809443E-2</v>
      </c>
      <c r="AO20" s="9">
        <v>0.13887585705637329</v>
      </c>
      <c r="AP20" s="8">
        <f t="shared" ref="AP20" si="234">+AQ20/$E20</f>
        <v>9.6495328948920003E-2</v>
      </c>
      <c r="AQ20" s="9">
        <v>0.13887408014605285</v>
      </c>
      <c r="AS20" s="53"/>
      <c r="AU20" s="42"/>
      <c r="AV20" s="43"/>
    </row>
    <row r="21" spans="2:48">
      <c r="B21" s="5" t="s">
        <v>71</v>
      </c>
      <c r="D21" s="8"/>
      <c r="E21" s="9">
        <v>3.2349999999999999</v>
      </c>
      <c r="F21" s="8">
        <f t="shared" si="0"/>
        <v>0</v>
      </c>
      <c r="G21" s="9">
        <v>0</v>
      </c>
      <c r="H21" s="8">
        <f t="shared" ref="H21" si="235">+I21/$E21</f>
        <v>0</v>
      </c>
      <c r="I21" s="9">
        <v>0</v>
      </c>
      <c r="J21" s="8">
        <f t="shared" ref="J21" si="236">+K21/$E21</f>
        <v>9.2735703245739405E-4</v>
      </c>
      <c r="K21" s="9">
        <v>2.9999999999996696E-3</v>
      </c>
      <c r="L21" s="8">
        <f t="shared" ref="L21" si="237">+M21/$E21</f>
        <v>1.3601236476043289E-2</v>
      </c>
      <c r="M21" s="9">
        <v>4.4000000000000039E-2</v>
      </c>
      <c r="N21" s="8">
        <f t="shared" ref="N21" si="238">+O21/$E21</f>
        <v>-9.2735703245725679E-4</v>
      </c>
      <c r="O21" s="9">
        <v>-2.9999999999992255E-3</v>
      </c>
      <c r="P21" s="8">
        <f t="shared" ref="P21" si="239">+Q21/$E21</f>
        <v>1.2055641421947495E-2</v>
      </c>
      <c r="Q21" s="9">
        <v>3.9000000000000146E-2</v>
      </c>
      <c r="R21" s="8">
        <f t="shared" ref="R21" si="240">+S21/$E21</f>
        <v>1.0819165378670696E-2</v>
      </c>
      <c r="S21" s="9">
        <v>3.4999999999999698E-2</v>
      </c>
      <c r="T21" s="8">
        <f t="shared" ref="T21" si="241">+U21/$E21</f>
        <v>9.2735703245751758E-3</v>
      </c>
      <c r="U21" s="9">
        <v>3.0000000000000693E-2</v>
      </c>
      <c r="V21" s="8">
        <f t="shared" ref="V21" si="242">+W21/$E21</f>
        <v>8.3462132921175072E-3</v>
      </c>
      <c r="W21" s="9">
        <v>2.7000000000000135E-2</v>
      </c>
      <c r="X21" s="8">
        <f t="shared" ref="X21" si="243">+Y21/$E21</f>
        <v>7.7279752704791076E-3</v>
      </c>
      <c r="Y21" s="9">
        <v>2.4999999999999911E-2</v>
      </c>
      <c r="Z21" s="8">
        <f t="shared" ref="Z21" si="244">+AA21/$E21</f>
        <v>3.1839258114374096E-2</v>
      </c>
      <c r="AA21" s="9">
        <v>0.1030000000000002</v>
      </c>
      <c r="AB21" s="8">
        <f t="shared" ref="AB21" si="245">+AC21/$E21</f>
        <v>2.3802163833075721E-2</v>
      </c>
      <c r="AC21" s="9">
        <v>7.6999999999999957E-2</v>
      </c>
      <c r="AD21" s="8">
        <f t="shared" ref="AD21" si="246">+AE21/$E21</f>
        <v>2.287480680061833E-2</v>
      </c>
      <c r="AE21" s="9">
        <v>7.4000000000000288E-2</v>
      </c>
      <c r="AF21" s="8">
        <f t="shared" ref="AF21" si="247">+AG21/$E21</f>
        <v>1.9474497681607607E-2</v>
      </c>
      <c r="AG21" s="9">
        <v>6.3000000000000611E-2</v>
      </c>
      <c r="AH21" s="8">
        <f t="shared" ref="AH21" si="248">+AI21/$E21</f>
        <v>1.9165378670788477E-2</v>
      </c>
      <c r="AI21" s="9">
        <v>6.2000000000000721E-2</v>
      </c>
      <c r="AJ21" s="8">
        <f t="shared" ref="AJ21" si="249">+AK21/$E21</f>
        <v>1.9474497681607607E-2</v>
      </c>
      <c r="AK21" s="9">
        <v>6.3000000000000611E-2</v>
      </c>
      <c r="AL21" s="8">
        <f t="shared" ref="AL21" si="250">+AM21/$E21</f>
        <v>6.7387944358578047E-2</v>
      </c>
      <c r="AM21" s="9">
        <v>0.21799999999999997</v>
      </c>
      <c r="AN21" s="8">
        <f t="shared" ref="AN21" si="251">+AO21/$E21</f>
        <v>9.39721792890265E-2</v>
      </c>
      <c r="AO21" s="9">
        <v>0.30400000000000071</v>
      </c>
      <c r="AP21" s="8">
        <f t="shared" ref="AP21" si="252">+AQ21/$E21</f>
        <v>9.39721792890265E-2</v>
      </c>
      <c r="AQ21" s="9">
        <v>0.30400000000000071</v>
      </c>
      <c r="AS21" s="53"/>
      <c r="AU21" s="42"/>
      <c r="AV21" s="43"/>
    </row>
    <row r="22" spans="2:48">
      <c r="B22" s="5" t="s">
        <v>72</v>
      </c>
      <c r="D22" s="8"/>
      <c r="E22" s="9">
        <v>3.4340000000000006</v>
      </c>
      <c r="F22" s="8">
        <f t="shared" si="0"/>
        <v>0</v>
      </c>
      <c r="G22" s="9">
        <v>0</v>
      </c>
      <c r="H22" s="8">
        <f t="shared" ref="H22" si="253">+I22/$E22</f>
        <v>0</v>
      </c>
      <c r="I22" s="9">
        <v>0</v>
      </c>
      <c r="J22" s="8">
        <f t="shared" ref="J22" si="254">+K22/$E22</f>
        <v>5.8241118229450644E-4</v>
      </c>
      <c r="K22" s="9">
        <v>1.9999999999993356E-3</v>
      </c>
      <c r="L22" s="8">
        <f t="shared" ref="L22" si="255">+M22/$E22</f>
        <v>1.3104251601630599E-2</v>
      </c>
      <c r="M22" s="9">
        <v>4.4999999999999485E-2</v>
      </c>
      <c r="N22" s="8">
        <f t="shared" ref="N22" si="256">+O22/$E22</f>
        <v>8.7361677344182439E-4</v>
      </c>
      <c r="O22" s="9">
        <v>2.9999999999992255E-3</v>
      </c>
      <c r="P22" s="8">
        <f t="shared" ref="P22" si="257">+Q22/$E22</f>
        <v>1.2813046010483411E-2</v>
      </c>
      <c r="Q22" s="9">
        <v>4.4000000000000039E-2</v>
      </c>
      <c r="R22" s="8">
        <f t="shared" ref="R22" si="258">+S22/$E22</f>
        <v>1.1939429237041327E-2</v>
      </c>
      <c r="S22" s="9">
        <v>4.0999999999999925E-2</v>
      </c>
      <c r="T22" s="8">
        <f t="shared" ref="T22" si="259">+U22/$E22</f>
        <v>1.1065812463599244E-2</v>
      </c>
      <c r="U22" s="9">
        <v>3.7999999999999812E-2</v>
      </c>
      <c r="V22" s="8">
        <f t="shared" ref="V22" si="260">+W22/$E22</f>
        <v>9.6097845078623959E-3</v>
      </c>
      <c r="W22" s="9">
        <v>3.2999999999999474E-2</v>
      </c>
      <c r="X22" s="8">
        <f t="shared" ref="X22" si="261">+Y22/$E22</f>
        <v>1.0192195690157032E-2</v>
      </c>
      <c r="Y22" s="9">
        <v>3.4999999999999254E-2</v>
      </c>
      <c r="Z22" s="8">
        <f t="shared" ref="Z22" si="262">+AA22/$E22</f>
        <v>3.3779848573092366E-2</v>
      </c>
      <c r="AA22" s="9">
        <v>0.11599999999999921</v>
      </c>
      <c r="AB22" s="8">
        <f t="shared" ref="AB22" si="263">+AC22/$E22</f>
        <v>2.5917297612114008E-2</v>
      </c>
      <c r="AC22" s="9">
        <v>8.8999999999999524E-2</v>
      </c>
      <c r="AD22" s="8">
        <f t="shared" ref="AD22" si="264">+AE22/$E22</f>
        <v>2.3587652882935208E-2</v>
      </c>
      <c r="AE22" s="9">
        <v>8.0999999999999517E-2</v>
      </c>
      <c r="AF22" s="8">
        <f t="shared" ref="AF22" si="265">+AG22/$E22</f>
        <v>2.1840419336051041E-2</v>
      </c>
      <c r="AG22" s="9">
        <v>7.4999999999999289E-2</v>
      </c>
      <c r="AH22" s="8">
        <f t="shared" ref="AH22" si="266">+AI22/$E22</f>
        <v>1.951077460687237E-2</v>
      </c>
      <c r="AI22" s="9">
        <v>6.6999999999999726E-2</v>
      </c>
      <c r="AJ22" s="8">
        <f t="shared" ref="AJ22" si="267">+AK22/$E22</f>
        <v>1.9801980198019556E-2</v>
      </c>
      <c r="AK22" s="9">
        <v>6.7999999999999172E-2</v>
      </c>
      <c r="AL22" s="8">
        <f t="shared" ref="AL22" si="268">+AM22/$E22</f>
        <v>6.7268491555037682E-2</v>
      </c>
      <c r="AM22" s="9">
        <v>0.23099999999999943</v>
      </c>
      <c r="AN22" s="8">
        <f t="shared" ref="AN22" si="269">+AO22/$E22</f>
        <v>9.2603377984856919E-2</v>
      </c>
      <c r="AO22" s="9">
        <v>0.31799999999999873</v>
      </c>
      <c r="AP22" s="8">
        <f t="shared" ref="AP22" si="270">+AQ22/$E22</f>
        <v>9.2603377984856919E-2</v>
      </c>
      <c r="AQ22" s="9">
        <v>0.31799999999999873</v>
      </c>
      <c r="AS22" s="53"/>
      <c r="AU22" s="42"/>
      <c r="AV22" s="43"/>
    </row>
    <row r="23" spans="2:48">
      <c r="B23" s="5" t="s">
        <v>73</v>
      </c>
      <c r="D23" s="8"/>
      <c r="E23" s="9">
        <v>4.53</v>
      </c>
      <c r="F23" s="8">
        <f t="shared" si="0"/>
        <v>0</v>
      </c>
      <c r="G23" s="9">
        <v>0</v>
      </c>
      <c r="H23" s="8">
        <f t="shared" ref="H23" si="271">+I23/$E23</f>
        <v>0</v>
      </c>
      <c r="I23" s="9">
        <v>0</v>
      </c>
      <c r="J23" s="8">
        <f t="shared" ref="J23" si="272">+K23/$E23</f>
        <v>-1.3245033112583282E-3</v>
      </c>
      <c r="K23" s="9">
        <v>-6.0000000000002274E-3</v>
      </c>
      <c r="L23" s="8">
        <f t="shared" ref="L23" si="273">+M23/$E23</f>
        <v>1.0816777041942687E-2</v>
      </c>
      <c r="M23" s="9">
        <v>4.9000000000000377E-2</v>
      </c>
      <c r="N23" s="8">
        <f t="shared" ref="N23" si="274">+O23/$E23</f>
        <v>7.72626931567332E-3</v>
      </c>
      <c r="O23" s="9">
        <v>3.5000000000000142E-2</v>
      </c>
      <c r="P23" s="8">
        <f t="shared" ref="P23" si="275">+Q23/$E23</f>
        <v>1.6114790286975805E-2</v>
      </c>
      <c r="Q23" s="9">
        <v>7.3000000000000398E-2</v>
      </c>
      <c r="R23" s="8">
        <f t="shared" ref="R23" si="276">+S23/$E23</f>
        <v>1.6335540838852063E-2</v>
      </c>
      <c r="S23" s="9">
        <v>7.3999999999999844E-2</v>
      </c>
      <c r="T23" s="8">
        <f t="shared" ref="T23" si="277">+U23/$E23</f>
        <v>1.7439293598233936E-2</v>
      </c>
      <c r="U23" s="9">
        <v>7.8999999999999737E-2</v>
      </c>
      <c r="V23" s="8">
        <f t="shared" ref="V23" si="278">+W23/$E23</f>
        <v>1.545253863134664E-2</v>
      </c>
      <c r="W23" s="9">
        <v>7.0000000000000284E-2</v>
      </c>
      <c r="X23" s="8">
        <f t="shared" ref="X23" si="279">+Y23/$E23</f>
        <v>1.7880794701986648E-2</v>
      </c>
      <c r="Y23" s="9">
        <v>8.0999999999999517E-2</v>
      </c>
      <c r="Z23" s="8">
        <f t="shared" ref="Z23" si="280">+AA23/$E23</f>
        <v>3.9735099337748277E-2</v>
      </c>
      <c r="AA23" s="9">
        <v>0.17999999999999972</v>
      </c>
      <c r="AB23" s="8">
        <f t="shared" ref="AB23" si="281">+AC23/$E23</f>
        <v>3.2671081677704321E-2</v>
      </c>
      <c r="AC23" s="9">
        <v>0.14800000000000058</v>
      </c>
      <c r="AD23" s="8">
        <f t="shared" ref="AD23" si="282">+AE23/$E23</f>
        <v>3.090507726269328E-2</v>
      </c>
      <c r="AE23" s="9">
        <v>0.14000000000000057</v>
      </c>
      <c r="AF23" s="8">
        <f t="shared" ref="AF23" si="283">+AG23/$E23</f>
        <v>2.9359823399558498E-2</v>
      </c>
      <c r="AG23" s="9">
        <v>0.13300000000000001</v>
      </c>
      <c r="AH23" s="8">
        <f t="shared" ref="AH23" si="284">+AI23/$E23</f>
        <v>2.7593818984547654E-2</v>
      </c>
      <c r="AI23" s="9">
        <v>0.12500000000000089</v>
      </c>
      <c r="AJ23" s="8">
        <f t="shared" ref="AJ23" si="285">+AK23/$E23</f>
        <v>2.7593818984547654E-2</v>
      </c>
      <c r="AK23" s="9">
        <v>0.12500000000000089</v>
      </c>
      <c r="AL23" s="8">
        <f t="shared" ref="AL23" si="286">+AM23/$E23</f>
        <v>7.4172185430463444E-2</v>
      </c>
      <c r="AM23" s="9">
        <v>0.33599999999999941</v>
      </c>
      <c r="AN23" s="8">
        <f t="shared" ref="AN23" si="287">+AO23/$E23</f>
        <v>9.3156732891832156E-2</v>
      </c>
      <c r="AO23" s="9">
        <v>0.42199999999999971</v>
      </c>
      <c r="AP23" s="8">
        <f t="shared" ref="AP23" si="288">+AQ23/$E23</f>
        <v>9.3156732891832156E-2</v>
      </c>
      <c r="AQ23" s="9">
        <v>0.42199999999999971</v>
      </c>
      <c r="AS23" s="53"/>
      <c r="AU23" s="42"/>
      <c r="AV23" s="43"/>
    </row>
    <row r="24" spans="2:48">
      <c r="B24" s="5" t="s">
        <v>74</v>
      </c>
      <c r="D24" s="8"/>
      <c r="E24" s="9">
        <v>3.1630000000000003</v>
      </c>
      <c r="F24" s="8">
        <f t="shared" si="0"/>
        <v>0</v>
      </c>
      <c r="G24" s="9">
        <v>0</v>
      </c>
      <c r="H24" s="8">
        <f t="shared" ref="H24" si="289">+I24/$E24</f>
        <v>0</v>
      </c>
      <c r="I24" s="9">
        <v>0</v>
      </c>
      <c r="J24" s="8">
        <f t="shared" ref="J24" si="290">+K24/$E24</f>
        <v>1.2646221941193675E-3</v>
      </c>
      <c r="K24" s="9">
        <v>3.9999999999995595E-3</v>
      </c>
      <c r="L24" s="8">
        <f t="shared" ref="L24" si="291">+M24/$E24</f>
        <v>1.4226999683844428E-2</v>
      </c>
      <c r="M24" s="9">
        <v>4.4999999999999929E-2</v>
      </c>
      <c r="N24" s="8">
        <f t="shared" ref="N24" si="292">+O24/$E24</f>
        <v>-1.2646221941196483E-3</v>
      </c>
      <c r="O24" s="9">
        <v>-4.0000000000004476E-3</v>
      </c>
      <c r="P24" s="8">
        <f t="shared" ref="P24" si="293">+Q24/$E24</f>
        <v>1.2013910844135254E-2</v>
      </c>
      <c r="Q24" s="9">
        <v>3.7999999999999812E-2</v>
      </c>
      <c r="R24" s="8">
        <f t="shared" ref="R24" si="294">+S24/$E24</f>
        <v>1.0433133101485904E-2</v>
      </c>
      <c r="S24" s="9">
        <v>3.2999999999999918E-2</v>
      </c>
      <c r="T24" s="8">
        <f t="shared" ref="T24" si="295">+U24/$E24</f>
        <v>9.1685109073663968E-3</v>
      </c>
      <c r="U24" s="9">
        <v>2.8999999999999915E-2</v>
      </c>
      <c r="V24" s="8">
        <f t="shared" ref="V24" si="296">+W24/$E24</f>
        <v>7.9038887132470287E-3</v>
      </c>
      <c r="W24" s="9">
        <v>2.5000000000000355E-2</v>
      </c>
      <c r="X24" s="8">
        <f t="shared" ref="X24" si="297">+Y24/$E24</f>
        <v>6.9554220676573634E-3</v>
      </c>
      <c r="Y24" s="9">
        <v>2.2000000000000242E-2</v>
      </c>
      <c r="Z24" s="8">
        <f t="shared" ref="Z24" si="298">+AA24/$E24</f>
        <v>3.1299399304457715E-2</v>
      </c>
      <c r="AA24" s="9">
        <v>9.8999999999999755E-2</v>
      </c>
      <c r="AB24" s="8">
        <f t="shared" ref="AB24" si="299">+AC24/$E24</f>
        <v>2.3079355042680983E-2</v>
      </c>
      <c r="AC24" s="9">
        <v>7.2999999999999954E-2</v>
      </c>
      <c r="AD24" s="8">
        <f t="shared" ref="AD24" si="300">+AE24/$E24</f>
        <v>2.24470439456213E-2</v>
      </c>
      <c r="AE24" s="9">
        <v>7.1000000000000174E-2</v>
      </c>
      <c r="AF24" s="8">
        <f t="shared" ref="AF24" si="301">+AG24/$E24</f>
        <v>1.7388555169143127E-2</v>
      </c>
      <c r="AG24" s="9">
        <v>5.4999999999999716E-2</v>
      </c>
      <c r="AH24" s="8">
        <f t="shared" ref="AH24" si="302">+AI24/$E24</f>
        <v>1.8969332911792477E-2</v>
      </c>
      <c r="AI24" s="9">
        <v>5.9999999999999609E-2</v>
      </c>
      <c r="AJ24" s="8">
        <f t="shared" ref="AJ24" si="303">+AK24/$E24</f>
        <v>1.9285488460322461E-2</v>
      </c>
      <c r="AK24" s="9">
        <v>6.0999999999999943E-2</v>
      </c>
      <c r="AL24" s="8">
        <f t="shared" ref="AL24" si="304">+AM24/$E24</f>
        <v>6.7341131836863619E-2</v>
      </c>
      <c r="AM24" s="9">
        <v>0.21299999999999963</v>
      </c>
      <c r="AN24" s="8">
        <f t="shared" ref="AN24" si="305">+AO24/$E24</f>
        <v>9.453050901043325E-2</v>
      </c>
      <c r="AO24" s="9">
        <v>0.29900000000000038</v>
      </c>
      <c r="AP24" s="8">
        <f t="shared" ref="AP24" si="306">+AQ24/$E24</f>
        <v>9.453050901043325E-2</v>
      </c>
      <c r="AQ24" s="9">
        <v>0.29900000000000038</v>
      </c>
      <c r="AU24" s="42"/>
      <c r="AV24" s="43"/>
    </row>
    <row r="25" spans="2:48" ht="16.5" thickBot="1">
      <c r="B25" s="5" t="s">
        <v>24</v>
      </c>
      <c r="D25" s="10"/>
      <c r="E25" s="11">
        <v>3.4878765952427613</v>
      </c>
      <c r="F25" s="10">
        <f t="shared" si="0"/>
        <v>0</v>
      </c>
      <c r="G25" s="11">
        <v>0</v>
      </c>
      <c r="H25" s="10">
        <f t="shared" ref="H25" si="307">+I25/$E25</f>
        <v>0</v>
      </c>
      <c r="I25" s="11">
        <v>0</v>
      </c>
      <c r="J25" s="10">
        <f t="shared" ref="J25" si="308">+K25/$E25</f>
        <v>4.975372708757147E-4</v>
      </c>
      <c r="K25" s="11">
        <v>1.7353486023483633E-3</v>
      </c>
      <c r="L25" s="10">
        <f t="shared" ref="L25" si="309">+M25/$E25</f>
        <v>1.2953215139943797E-2</v>
      </c>
      <c r="M25" s="11">
        <v>4.5179215919754157E-2</v>
      </c>
      <c r="N25" s="10">
        <f t="shared" ref="N25" si="310">+O25/$E25</f>
        <v>1.1347633497098256E-3</v>
      </c>
      <c r="O25" s="11">
        <v>3.9579145285921769E-3</v>
      </c>
      <c r="P25" s="10">
        <f t="shared" ref="P25" si="311">+Q25/$E25</f>
        <v>1.2953859353431633E-2</v>
      </c>
      <c r="Q25" s="11">
        <v>4.5181462856900723E-2</v>
      </c>
      <c r="R25" s="10">
        <f t="shared" ref="R25" si="312">+S25/$E25</f>
        <v>1.1910952647673565E-2</v>
      </c>
      <c r="S25" s="11">
        <v>4.1543932966865427E-2</v>
      </c>
      <c r="T25" s="10">
        <f t="shared" ref="T25" si="313">+U25/$E25</f>
        <v>1.1090583416349697E-2</v>
      </c>
      <c r="U25" s="11">
        <v>3.8682586325473611E-2</v>
      </c>
      <c r="V25" s="10">
        <f t="shared" ref="V25" si="314">+W25/$E25</f>
        <v>9.9048244320591658E-3</v>
      </c>
      <c r="W25" s="11">
        <v>3.4546805316567841E-2</v>
      </c>
      <c r="X25" s="10">
        <f t="shared" ref="X25" si="315">+Y25/$E25</f>
        <v>1.0512563868291271E-2</v>
      </c>
      <c r="Y25" s="11">
        <v>3.6666525472207834E-2</v>
      </c>
      <c r="Z25" s="10">
        <f t="shared" ref="Z25" si="316">+AA25/$E25</f>
        <v>3.3792597477427813E-2</v>
      </c>
      <c r="AA25" s="11">
        <v>0.11786440983398005</v>
      </c>
      <c r="AB25" s="10">
        <f t="shared" ref="AB25" si="317">+AC25/$E25</f>
        <v>2.6102391193817076E-2</v>
      </c>
      <c r="AC25" s="11">
        <v>9.1041919324785336E-2</v>
      </c>
      <c r="AD25" s="10">
        <f t="shared" ref="AD25" si="318">+AE25/$E25</f>
        <v>2.6181742111620984E-2</v>
      </c>
      <c r="AE25" s="11">
        <v>9.1318685533804622E-2</v>
      </c>
      <c r="AF25" s="10">
        <f t="shared" ref="AF25" si="319">+AG25/$E25</f>
        <v>2.4269117856793275E-2</v>
      </c>
      <c r="AG25" s="11">
        <v>8.4647688159897427E-2</v>
      </c>
      <c r="AH25" s="10">
        <f t="shared" ref="AH25" si="320">+AI25/$E25</f>
        <v>2.2135161026875631E-2</v>
      </c>
      <c r="AI25" s="11">
        <v>7.7204710077569239E-2</v>
      </c>
      <c r="AJ25" s="10">
        <f t="shared" ref="AJ25" si="321">+AK25/$E25</f>
        <v>2.2421868418233661E-2</v>
      </c>
      <c r="AK25" s="11">
        <v>7.8204710077570017E-2</v>
      </c>
      <c r="AL25" s="10">
        <f t="shared" ref="AL25" si="322">+AM25/$E25</f>
        <v>6.1756313734705894E-2</v>
      </c>
      <c r="AM25" s="11">
        <v>0.21539840128374976</v>
      </c>
      <c r="AN25" s="10">
        <f t="shared" ref="AN25" si="323">+AO25/$E25</f>
        <v>8.6685829642099435E-2</v>
      </c>
      <c r="AO25" s="11">
        <v>0.30234947634787979</v>
      </c>
      <c r="AP25" s="10">
        <f t="shared" ref="AP25" si="324">+AQ25/$E25</f>
        <v>8.6685829642099435E-2</v>
      </c>
      <c r="AQ25" s="11">
        <v>0.30234947634787979</v>
      </c>
      <c r="AS25" s="53"/>
      <c r="AU25" s="42"/>
      <c r="AV25" s="43"/>
    </row>
    <row r="26" spans="2:48" ht="7.5" customHeight="1"/>
    <row r="27" spans="2:48" ht="3" customHeight="1" thickBot="1"/>
    <row r="28" spans="2:48" ht="72.75" customHeight="1">
      <c r="D28" s="59" t="s">
        <v>91</v>
      </c>
      <c r="E28" s="60"/>
      <c r="F28" s="59" t="s">
        <v>92</v>
      </c>
      <c r="G28" s="60"/>
      <c r="H28" s="59" t="s">
        <v>92</v>
      </c>
      <c r="I28" s="60"/>
      <c r="J28" s="59" t="s">
        <v>95</v>
      </c>
      <c r="K28" s="60"/>
      <c r="L28" s="59" t="s">
        <v>30</v>
      </c>
      <c r="M28" s="60"/>
      <c r="N28" s="59" t="s">
        <v>0</v>
      </c>
      <c r="O28" s="60"/>
      <c r="P28" s="59" t="s">
        <v>29</v>
      </c>
      <c r="Q28" s="60"/>
      <c r="R28" s="59" t="s">
        <v>1</v>
      </c>
      <c r="S28" s="60"/>
      <c r="T28" s="59" t="s">
        <v>53</v>
      </c>
      <c r="U28" s="60"/>
      <c r="V28" s="59" t="s">
        <v>54</v>
      </c>
      <c r="W28" s="60"/>
      <c r="X28" s="59" t="s">
        <v>2</v>
      </c>
      <c r="Y28" s="60"/>
      <c r="Z28" s="59" t="s">
        <v>3</v>
      </c>
      <c r="AA28" s="60"/>
      <c r="AB28" s="59" t="s">
        <v>4</v>
      </c>
      <c r="AC28" s="60"/>
      <c r="AD28" s="59" t="s">
        <v>5</v>
      </c>
      <c r="AE28" s="60"/>
      <c r="AF28" s="59" t="s">
        <v>32</v>
      </c>
      <c r="AG28" s="60"/>
      <c r="AH28" s="59" t="s">
        <v>6</v>
      </c>
      <c r="AI28" s="60"/>
      <c r="AJ28" s="59" t="s">
        <v>7</v>
      </c>
      <c r="AK28" s="60"/>
      <c r="AL28" s="59" t="s">
        <v>8</v>
      </c>
      <c r="AM28" s="60"/>
      <c r="AN28" s="59" t="s">
        <v>94</v>
      </c>
      <c r="AO28" s="60"/>
      <c r="AP28" s="59" t="s">
        <v>31</v>
      </c>
      <c r="AQ28" s="60"/>
    </row>
    <row r="29" spans="2:48" ht="63.75" thickBot="1">
      <c r="B29" s="12" t="s">
        <v>25</v>
      </c>
      <c r="D29" s="3" t="s">
        <v>10</v>
      </c>
      <c r="E29" s="4" t="s">
        <v>11</v>
      </c>
      <c r="F29" s="3" t="s">
        <v>10</v>
      </c>
      <c r="G29" s="4" t="s">
        <v>11</v>
      </c>
      <c r="H29" s="3" t="s">
        <v>10</v>
      </c>
      <c r="I29" s="4" t="s">
        <v>11</v>
      </c>
      <c r="J29" s="3" t="s">
        <v>10</v>
      </c>
      <c r="K29" s="4" t="s">
        <v>11</v>
      </c>
      <c r="L29" s="3" t="s">
        <v>10</v>
      </c>
      <c r="M29" s="4" t="s">
        <v>11</v>
      </c>
      <c r="N29" s="3" t="s">
        <v>10</v>
      </c>
      <c r="O29" s="4" t="s">
        <v>11</v>
      </c>
      <c r="P29" s="3" t="s">
        <v>10</v>
      </c>
      <c r="Q29" s="4" t="s">
        <v>11</v>
      </c>
      <c r="R29" s="3" t="s">
        <v>10</v>
      </c>
      <c r="S29" s="4" t="s">
        <v>11</v>
      </c>
      <c r="T29" s="3" t="s">
        <v>10</v>
      </c>
      <c r="U29" s="4" t="s">
        <v>11</v>
      </c>
      <c r="V29" s="3" t="s">
        <v>10</v>
      </c>
      <c r="W29" s="4" t="s">
        <v>11</v>
      </c>
      <c r="X29" s="3" t="s">
        <v>10</v>
      </c>
      <c r="Y29" s="4" t="s">
        <v>11</v>
      </c>
      <c r="Z29" s="3" t="s">
        <v>10</v>
      </c>
      <c r="AA29" s="4" t="s">
        <v>11</v>
      </c>
      <c r="AB29" s="3" t="s">
        <v>10</v>
      </c>
      <c r="AC29" s="4" t="s">
        <v>11</v>
      </c>
      <c r="AD29" s="3" t="s">
        <v>10</v>
      </c>
      <c r="AE29" s="4" t="s">
        <v>11</v>
      </c>
      <c r="AF29" s="3" t="s">
        <v>10</v>
      </c>
      <c r="AG29" s="4" t="s">
        <v>11</v>
      </c>
      <c r="AH29" s="3" t="s">
        <v>10</v>
      </c>
      <c r="AI29" s="4" t="s">
        <v>11</v>
      </c>
      <c r="AJ29" s="3" t="s">
        <v>10</v>
      </c>
      <c r="AK29" s="4" t="s">
        <v>11</v>
      </c>
      <c r="AL29" s="3" t="s">
        <v>10</v>
      </c>
      <c r="AM29" s="4" t="s">
        <v>11</v>
      </c>
      <c r="AN29" s="3" t="s">
        <v>10</v>
      </c>
      <c r="AO29" s="4" t="s">
        <v>11</v>
      </c>
      <c r="AP29" s="3" t="s">
        <v>10</v>
      </c>
      <c r="AQ29" s="4" t="s">
        <v>11</v>
      </c>
    </row>
    <row r="30" spans="2:48" ht="5.25" customHeight="1" thickBot="1"/>
    <row r="31" spans="2:48" ht="12" customHeight="1">
      <c r="B31" s="5" t="s">
        <v>12</v>
      </c>
      <c r="D31" s="19"/>
      <c r="E31" s="20"/>
      <c r="F31" s="56">
        <f>F7-D7</f>
        <v>0</v>
      </c>
      <c r="G31" s="13" t="s">
        <v>93</v>
      </c>
      <c r="H31" s="56">
        <f>H7-F7</f>
        <v>0</v>
      </c>
      <c r="I31" s="13" t="str">
        <f t="shared" ref="I31:I33" si="325">IF(I7-G7=0,"-",I7-G7)</f>
        <v>-</v>
      </c>
      <c r="J31" s="56">
        <f>J7-H7</f>
        <v>-7.4780866116296182E-4</v>
      </c>
      <c r="K31" s="13">
        <f t="shared" ref="K31:K33" si="326">IF(K7-I7=0,"-",K7-I7)</f>
        <v>-1.9386215240904114E-3</v>
      </c>
      <c r="L31" s="56">
        <f>L7-J7</f>
        <v>1.11135130456088E-2</v>
      </c>
      <c r="M31" s="13">
        <f t="shared" ref="M31:M33" si="327">IF(M7-K7=0,"-",M7-K7)</f>
        <v>2.8810706157068378E-2</v>
      </c>
      <c r="N31" s="56">
        <f>N7-L7</f>
        <v>2.1529306653863354E-3</v>
      </c>
      <c r="O31" s="13">
        <f t="shared" ref="O31:O33" si="328">IF(O7-M7=0,"-",O7-M7)</f>
        <v>5.5812642251313882E-3</v>
      </c>
      <c r="P31" s="56">
        <f>P7-N7</f>
        <v>2.1684174885302897E-3</v>
      </c>
      <c r="Q31" s="13">
        <f t="shared" ref="Q31:Q33" si="329">IF(Q7-O7=0,"-",Q7-O7)</f>
        <v>5.6214123141358208E-3</v>
      </c>
      <c r="R31" s="56">
        <f>R7-P7</f>
        <v>6.9330399675490359E-4</v>
      </c>
      <c r="S31" s="13">
        <f t="shared" ref="S31:S33" si="330">IF(S7-Q7=0,"-",S7-Q7)</f>
        <v>1.7973234607322475E-3</v>
      </c>
      <c r="T31" s="56">
        <f>T7-R7</f>
        <v>-3.9356056807879018E-3</v>
      </c>
      <c r="U31" s="13">
        <f t="shared" ref="U31:U33" si="331">IF(U7-S7=0,"-",U7-S7)</f>
        <v>-1.0202676539266875E-2</v>
      </c>
      <c r="V31" s="56">
        <f>V7-T7</f>
        <v>-7.7148494625710502E-4</v>
      </c>
      <c r="W31" s="13">
        <f t="shared" ref="W31:AQ33" si="332">IF(W7-U7=0,"-",W7-U7)</f>
        <v>-1.9999999999997797E-3</v>
      </c>
      <c r="X31" s="56">
        <f>X7-V7</f>
        <v>1.1572274193858301E-3</v>
      </c>
      <c r="Y31" s="13">
        <f t="shared" si="332"/>
        <v>3.0000000000001137E-3</v>
      </c>
      <c r="Z31" s="56">
        <f>Z7-X7</f>
        <v>5.6504242954501308E-3</v>
      </c>
      <c r="AA31" s="13">
        <f t="shared" si="332"/>
        <v>1.4648177706805043E-2</v>
      </c>
      <c r="AB31" s="56">
        <f>AB7-Z7</f>
        <v>-2.0120555895263986E-3</v>
      </c>
      <c r="AC31" s="13">
        <f t="shared" si="332"/>
        <v>-5.2160592356020885E-3</v>
      </c>
      <c r="AD31" s="56">
        <f>AD7-AB7</f>
        <v>7.7148494625710329E-4</v>
      </c>
      <c r="AE31" s="13">
        <f t="shared" si="332"/>
        <v>1.9999999999997797E-3</v>
      </c>
      <c r="AF31" s="56">
        <f>AF7-AD7</f>
        <v>3.8574247312872512E-4</v>
      </c>
      <c r="AG31" s="13">
        <f t="shared" si="332"/>
        <v>1.000000000000334E-3</v>
      </c>
      <c r="AH31" s="56">
        <f>AH7-AF7</f>
        <v>-7.7148494625727676E-4</v>
      </c>
      <c r="AI31" s="13">
        <f t="shared" si="332"/>
        <v>-2.0000000000002238E-3</v>
      </c>
      <c r="AJ31" s="56">
        <f>AJ7-AH7</f>
        <v>3.8574247312855164E-4</v>
      </c>
      <c r="AK31" s="13">
        <f t="shared" si="332"/>
        <v>9.9999999999988987E-4</v>
      </c>
      <c r="AL31" s="56">
        <f>AL7-AJ7</f>
        <v>2.9174962137800381E-2</v>
      </c>
      <c r="AM31" s="13">
        <f t="shared" si="332"/>
        <v>7.5633263563575248E-2</v>
      </c>
      <c r="AN31" s="56">
        <f>AN7-AL7</f>
        <v>3.3559595162187691E-2</v>
      </c>
      <c r="AO31" s="13">
        <f t="shared" si="332"/>
        <v>8.6999999999999744E-2</v>
      </c>
      <c r="AP31" s="56">
        <f>AP7-AN7</f>
        <v>0</v>
      </c>
      <c r="AQ31" s="13" t="str">
        <f t="shared" si="332"/>
        <v>-</v>
      </c>
    </row>
    <row r="32" spans="2:48">
      <c r="B32" s="5" t="s">
        <v>13</v>
      </c>
      <c r="D32" s="21"/>
      <c r="E32" s="22"/>
      <c r="F32" s="57">
        <f>F8-D8</f>
        <v>0</v>
      </c>
      <c r="G32" s="14" t="s">
        <v>93</v>
      </c>
      <c r="H32" s="57">
        <f>H8-F8</f>
        <v>0</v>
      </c>
      <c r="I32" s="14" t="str">
        <f t="shared" si="325"/>
        <v>-</v>
      </c>
      <c r="J32" s="57">
        <f>J8-H8</f>
        <v>8.9312950295971348E-4</v>
      </c>
      <c r="K32" s="14">
        <f t="shared" si="326"/>
        <v>1.6508269799651032E-3</v>
      </c>
      <c r="L32" s="57">
        <f>L8-J8</f>
        <v>1.160358701001853E-2</v>
      </c>
      <c r="M32" s="14">
        <f t="shared" si="327"/>
        <v>2.1447633783266973E-2</v>
      </c>
      <c r="N32" s="57">
        <f>N8-L8</f>
        <v>-3.8740375534658863E-3</v>
      </c>
      <c r="O32" s="14">
        <f t="shared" si="328"/>
        <v>-7.1606252995406461E-3</v>
      </c>
      <c r="P32" s="57">
        <f>P8-N8</f>
        <v>1.5670146094591813E-3</v>
      </c>
      <c r="Q32" s="14">
        <f t="shared" si="329"/>
        <v>2.8964108639588648E-3</v>
      </c>
      <c r="R32" s="57">
        <f>R8-P8</f>
        <v>1.4214987472324116E-4</v>
      </c>
      <c r="S32" s="14">
        <f t="shared" si="330"/>
        <v>2.6274448175112042E-4</v>
      </c>
      <c r="T32" s="57">
        <f>T8-R8</f>
        <v>4.1258596273643922E-4</v>
      </c>
      <c r="U32" s="14">
        <f t="shared" si="331"/>
        <v>7.6260837491437528E-4</v>
      </c>
      <c r="V32" s="57">
        <f>V8-T8</f>
        <v>1.2172422145536453E-2</v>
      </c>
      <c r="W32" s="14">
        <f t="shared" si="332"/>
        <v>2.2499047252146021E-2</v>
      </c>
      <c r="X32" s="57">
        <f>X8-V8</f>
        <v>-5.4122563096551876E-4</v>
      </c>
      <c r="Y32" s="14">
        <f t="shared" si="332"/>
        <v>-1.0003810991414674E-3</v>
      </c>
      <c r="Z32" s="57">
        <f>Z8-X8</f>
        <v>-1.7497458472318095E-3</v>
      </c>
      <c r="AA32" s="14">
        <f t="shared" si="332"/>
        <v>-3.2341644107825029E-3</v>
      </c>
      <c r="AB32" s="57">
        <f>AB8-Z8</f>
        <v>3.1273398218864545E-4</v>
      </c>
      <c r="AC32" s="14">
        <f t="shared" si="332"/>
        <v>5.7804572980524327E-4</v>
      </c>
      <c r="AD32" s="57">
        <f>AD8-AB8</f>
        <v>-2.7052445174803944E-4</v>
      </c>
      <c r="AE32" s="14">
        <f t="shared" si="332"/>
        <v>-5.0002722136710531E-4</v>
      </c>
      <c r="AF32" s="57">
        <f>AF8-AD8</f>
        <v>2.7049499716967976E-4</v>
      </c>
      <c r="AG32" s="14">
        <f t="shared" si="332"/>
        <v>4.9997277863234046E-4</v>
      </c>
      <c r="AH32" s="57">
        <f>AH8-AF8</f>
        <v>-3.2462050572424628E-3</v>
      </c>
      <c r="AI32" s="14">
        <f t="shared" si="332"/>
        <v>-6.0001633282029676E-3</v>
      </c>
      <c r="AJ32" s="57">
        <f>AJ8-AH8</f>
        <v>5.4101944891795858E-4</v>
      </c>
      <c r="AK32" s="14">
        <f t="shared" si="332"/>
        <v>9.9999999999988987E-4</v>
      </c>
      <c r="AL32" s="57">
        <f>AL8-AJ8</f>
        <v>3.5693699635001741E-2</v>
      </c>
      <c r="AM32" s="14">
        <f t="shared" si="332"/>
        <v>6.59748918571883E-2</v>
      </c>
      <c r="AN32" s="57">
        <f>AN8-AL8</f>
        <v>4.6527672606949698E-2</v>
      </c>
      <c r="AO32" s="14">
        <f t="shared" si="332"/>
        <v>8.600000000000052E-2</v>
      </c>
      <c r="AP32" s="57">
        <f>AP8-AN8</f>
        <v>0</v>
      </c>
      <c r="AQ32" s="14" t="str">
        <f t="shared" si="332"/>
        <v>-</v>
      </c>
    </row>
    <row r="33" spans="2:43">
      <c r="B33" s="5" t="s">
        <v>14</v>
      </c>
      <c r="D33" s="21"/>
      <c r="E33" s="22"/>
      <c r="F33" s="57">
        <f t="shared" ref="F33:AJ39" si="333">F9-D9</f>
        <v>0</v>
      </c>
      <c r="G33" s="14" t="s">
        <v>93</v>
      </c>
      <c r="H33" s="57">
        <f t="shared" si="333"/>
        <v>0</v>
      </c>
      <c r="I33" s="14" t="str">
        <f t="shared" si="325"/>
        <v>-</v>
      </c>
      <c r="J33" s="57">
        <f t="shared" si="333"/>
        <v>1.1004126547455152E-2</v>
      </c>
      <c r="K33" s="14">
        <f t="shared" si="326"/>
        <v>7.9999999999998961E-3</v>
      </c>
      <c r="L33" s="57">
        <f t="shared" si="333"/>
        <v>1.2379642365887218E-2</v>
      </c>
      <c r="M33" s="14">
        <f t="shared" si="327"/>
        <v>9.000000000000008E-3</v>
      </c>
      <c r="N33" s="57">
        <f t="shared" si="333"/>
        <v>-3.5763411279229586E-2</v>
      </c>
      <c r="O33" s="14">
        <f t="shared" si="328"/>
        <v>-2.5999999999999912E-2</v>
      </c>
      <c r="P33" s="57">
        <f t="shared" si="333"/>
        <v>-1.3755158184319115E-3</v>
      </c>
      <c r="Q33" s="14">
        <f t="shared" si="329"/>
        <v>-1.0000000000000009E-3</v>
      </c>
      <c r="R33" s="57">
        <f t="shared" si="333"/>
        <v>-4.1265474552958925E-3</v>
      </c>
      <c r="S33" s="14">
        <f t="shared" si="330"/>
        <v>-3.0000000000001137E-3</v>
      </c>
      <c r="T33" s="57">
        <f t="shared" si="333"/>
        <v>-8.2530949105914797E-3</v>
      </c>
      <c r="U33" s="14">
        <f t="shared" si="331"/>
        <v>-6.0000000000000053E-3</v>
      </c>
      <c r="V33" s="57">
        <f t="shared" si="333"/>
        <v>0</v>
      </c>
      <c r="W33" s="14" t="str">
        <f t="shared" si="332"/>
        <v>-</v>
      </c>
      <c r="X33" s="57">
        <f t="shared" si="333"/>
        <v>-1.1004126547455303E-2</v>
      </c>
      <c r="Y33" s="14">
        <f t="shared" si="332"/>
        <v>-8.0000000000000071E-3</v>
      </c>
      <c r="Z33" s="57">
        <f t="shared" si="333"/>
        <v>-4.2640990371389152E-2</v>
      </c>
      <c r="AA33" s="14">
        <f t="shared" si="332"/>
        <v>-3.0999999999999917E-2</v>
      </c>
      <c r="AB33" s="57">
        <f t="shared" si="333"/>
        <v>1.3755158184319133E-2</v>
      </c>
      <c r="AC33" s="14">
        <f t="shared" si="332"/>
        <v>1.0000000000000009E-2</v>
      </c>
      <c r="AD33" s="57">
        <f t="shared" si="333"/>
        <v>1.3755158184319133E-3</v>
      </c>
      <c r="AE33" s="14">
        <f t="shared" si="332"/>
        <v>1.0000000000000009E-3</v>
      </c>
      <c r="AF33" s="57">
        <f t="shared" si="333"/>
        <v>-1.3755158184319133E-3</v>
      </c>
      <c r="AG33" s="14">
        <f t="shared" si="332"/>
        <v>-1.0000000000000009E-3</v>
      </c>
      <c r="AH33" s="57">
        <f t="shared" si="333"/>
        <v>-2.7510316368638266E-3</v>
      </c>
      <c r="AI33" s="14">
        <f t="shared" si="332"/>
        <v>-2.0000000000000018E-3</v>
      </c>
      <c r="AJ33" s="57">
        <f t="shared" si="333"/>
        <v>1.3755158184319133E-3</v>
      </c>
      <c r="AK33" s="14">
        <f t="shared" si="332"/>
        <v>1.0000000000000009E-3</v>
      </c>
      <c r="AL33" s="57">
        <f t="shared" ref="AL33" si="334">AL9-AJ9</f>
        <v>7.8404401650618891E-2</v>
      </c>
      <c r="AM33" s="14">
        <f t="shared" si="332"/>
        <v>5.699999999999994E-2</v>
      </c>
      <c r="AN33" s="57">
        <f t="shared" ref="AN33" si="335">AN9-AL9</f>
        <v>0.11966987620357629</v>
      </c>
      <c r="AO33" s="14">
        <f t="shared" si="332"/>
        <v>8.6999999999999966E-2</v>
      </c>
      <c r="AP33" s="57">
        <f t="shared" ref="AP33" si="336">AP9-AN9</f>
        <v>0</v>
      </c>
      <c r="AQ33" s="14" t="str">
        <f t="shared" si="332"/>
        <v>-</v>
      </c>
    </row>
    <row r="34" spans="2:43">
      <c r="B34" s="5" t="s">
        <v>15</v>
      </c>
      <c r="D34" s="21"/>
      <c r="E34" s="22"/>
      <c r="F34" s="57">
        <f t="shared" si="333"/>
        <v>0</v>
      </c>
      <c r="G34" s="14" t="s">
        <v>93</v>
      </c>
      <c r="H34" s="57">
        <f t="shared" ref="H34:H48" si="337">H10-F10</f>
        <v>0</v>
      </c>
      <c r="I34" s="14" t="str">
        <f t="shared" ref="I34:I48" si="338">IF(I10-G10=0,"-",I10-G10)</f>
        <v>-</v>
      </c>
      <c r="J34" s="57">
        <f t="shared" ref="J34:J48" si="339">J10-H10</f>
        <v>-1.2682861247154218E-3</v>
      </c>
      <c r="K34" s="14">
        <f t="shared" ref="K34:K48" si="340">IF(K10-I10=0,"-",K10-I10)</f>
        <v>-2.7291667455004998E-3</v>
      </c>
      <c r="L34" s="57">
        <f t="shared" ref="L34:L48" si="341">L10-J10</f>
        <v>1.1258920107838721E-2</v>
      </c>
      <c r="M34" s="14">
        <f t="shared" ref="M34:M48" si="342">IF(M10-K10=0,"-",M10-K10)</f>
        <v>2.4227553822253611E-2</v>
      </c>
      <c r="N34" s="57">
        <f t="shared" ref="N34:N48" si="343">N10-L10</f>
        <v>3.6488443490629713E-3</v>
      </c>
      <c r="O34" s="14">
        <f t="shared" ref="O34:O48" si="344">IF(O10-M10=0,"-",O10-M10)</f>
        <v>7.8517808110567522E-3</v>
      </c>
      <c r="P34" s="57">
        <f t="shared" ref="P34:P48" si="345">P10-N10</f>
        <v>-7.1793544380573289E-4</v>
      </c>
      <c r="Q34" s="14">
        <f t="shared" ref="Q34:Q48" si="346">IF(Q10-O10=0,"-",Q10-O10)</f>
        <v>-1.5448923554930438E-3</v>
      </c>
      <c r="R34" s="57">
        <f t="shared" ref="R34:R48" si="347">R10-P10</f>
        <v>1.2515307134498693E-3</v>
      </c>
      <c r="S34" s="14">
        <f t="shared" ref="S34:S48" si="348">IF(S10-Q10=0,"-",S10-Q10)</f>
        <v>2.6931115444366327E-3</v>
      </c>
      <c r="T34" s="57">
        <f t="shared" ref="T34:T48" si="349">T10-R10</f>
        <v>4.9692548189671643E-3</v>
      </c>
      <c r="U34" s="14">
        <f t="shared" ref="U34:U48" si="350">IF(U10-S10=0,"-",U10-S10)</f>
        <v>1.069311154443664E-2</v>
      </c>
      <c r="V34" s="57">
        <f t="shared" ref="V34:V48" si="351">V10-T10</f>
        <v>-1.8588620527586475E-3</v>
      </c>
      <c r="W34" s="14">
        <f t="shared" ref="W34:AQ48" si="352">IF(W10-U10=0,"-",W10-U10)</f>
        <v>-4.0000000000000036E-3</v>
      </c>
      <c r="X34" s="57">
        <f t="shared" ref="X34:X48" si="353">X10-V10</f>
        <v>4.6471551318960982E-4</v>
      </c>
      <c r="Y34" s="14">
        <f t="shared" si="352"/>
        <v>9.9999999999988987E-4</v>
      </c>
      <c r="Z34" s="57">
        <f t="shared" ref="Z34:Z48" si="354">Z10-X10</f>
        <v>-1.6153547485625412E-3</v>
      </c>
      <c r="AA34" s="14">
        <f t="shared" si="352"/>
        <v>-3.4760077998585714E-3</v>
      </c>
      <c r="AB34" s="57">
        <f t="shared" ref="AB34:AB48" si="355">AB10-Z10</f>
        <v>5.3845158285424979E-4</v>
      </c>
      <c r="AC34" s="14">
        <f t="shared" si="352"/>
        <v>1.1586692666196718E-3</v>
      </c>
      <c r="AD34" s="57">
        <f t="shared" ref="AD34:AD48" si="356">AD10-AB10</f>
        <v>-9.2943102637942782E-4</v>
      </c>
      <c r="AE34" s="14">
        <f t="shared" si="352"/>
        <v>-2.0000000000002238E-3</v>
      </c>
      <c r="AF34" s="57">
        <f t="shared" ref="AF34:AF48" si="357">AF10-AD10</f>
        <v>0</v>
      </c>
      <c r="AG34" s="14" t="str">
        <f t="shared" si="352"/>
        <v>-</v>
      </c>
      <c r="AH34" s="57">
        <f t="shared" ref="AH34:AH48" si="358">AH10-AF10</f>
        <v>3.2530085923276816E-3</v>
      </c>
      <c r="AI34" s="14">
        <f t="shared" si="352"/>
        <v>7.0000000000001172E-3</v>
      </c>
      <c r="AJ34" s="57">
        <f t="shared" ref="AJ34:AJ48" si="359">AJ10-AH10</f>
        <v>4.6471551318960982E-4</v>
      </c>
      <c r="AK34" s="14">
        <f t="shared" si="352"/>
        <v>9.9999999999988987E-4</v>
      </c>
      <c r="AL34" s="57">
        <f t="shared" ref="AL34:AL48" si="360">AL10-AJ10</f>
        <v>3.5965548164978545E-2</v>
      </c>
      <c r="AM34" s="14">
        <f t="shared" si="352"/>
        <v>7.7392613640380414E-2</v>
      </c>
      <c r="AN34" s="57">
        <f t="shared" ref="AN34:AN48" si="361">AN10-AL10</f>
        <v>3.9965534134310789E-2</v>
      </c>
      <c r="AO34" s="14">
        <f t="shared" si="352"/>
        <v>8.5999999999999854E-2</v>
      </c>
      <c r="AP34" s="57">
        <f t="shared" ref="AP34:AP48" si="362">AP10-AN10</f>
        <v>0</v>
      </c>
      <c r="AQ34" s="14" t="str">
        <f t="shared" si="352"/>
        <v>-</v>
      </c>
    </row>
    <row r="35" spans="2:43">
      <c r="B35" s="5" t="s">
        <v>16</v>
      </c>
      <c r="D35" s="21"/>
      <c r="E35" s="22"/>
      <c r="F35" s="57">
        <f t="shared" si="333"/>
        <v>0</v>
      </c>
      <c r="G35" s="14" t="s">
        <v>93</v>
      </c>
      <c r="H35" s="57">
        <f t="shared" si="337"/>
        <v>0</v>
      </c>
      <c r="I35" s="14" t="str">
        <f t="shared" si="338"/>
        <v>-</v>
      </c>
      <c r="J35" s="57">
        <f t="shared" si="339"/>
        <v>2.2312354124388563E-4</v>
      </c>
      <c r="K35" s="14">
        <f t="shared" si="340"/>
        <v>3.961870537856349E-4</v>
      </c>
      <c r="L35" s="57">
        <f t="shared" si="341"/>
        <v>1.1058015364448516E-2</v>
      </c>
      <c r="M35" s="14">
        <f t="shared" si="342"/>
        <v>1.9635052865929703E-2</v>
      </c>
      <c r="N35" s="57">
        <f t="shared" si="343"/>
        <v>-1.6388652886597209E-4</v>
      </c>
      <c r="O35" s="14">
        <f t="shared" si="344"/>
        <v>-2.9100345335408839E-4</v>
      </c>
      <c r="P35" s="57">
        <f t="shared" si="345"/>
        <v>-8.6655535215475477E-4</v>
      </c>
      <c r="Q35" s="14">
        <f t="shared" si="346"/>
        <v>-1.5386902251479651E-3</v>
      </c>
      <c r="R35" s="57">
        <f t="shared" si="347"/>
        <v>6.7892362963053142E-4</v>
      </c>
      <c r="S35" s="14">
        <f t="shared" si="348"/>
        <v>1.2055238594244067E-3</v>
      </c>
      <c r="T35" s="57">
        <f t="shared" si="349"/>
        <v>-1.2821241988060865E-2</v>
      </c>
      <c r="U35" s="14">
        <f t="shared" si="350"/>
        <v>-2.2765908342993857E-2</v>
      </c>
      <c r="V35" s="57">
        <f t="shared" si="351"/>
        <v>3.3270785448344345E-2</v>
      </c>
      <c r="W35" s="14">
        <f t="shared" si="352"/>
        <v>5.9076932852663466E-2</v>
      </c>
      <c r="X35" s="57">
        <f t="shared" si="353"/>
        <v>-5.4832337275169049E-4</v>
      </c>
      <c r="Y35" s="14">
        <f t="shared" si="352"/>
        <v>-9.736248374385692E-4</v>
      </c>
      <c r="Z35" s="57">
        <f t="shared" si="354"/>
        <v>-5.9996721648776542E-3</v>
      </c>
      <c r="AA35" s="14">
        <f t="shared" si="352"/>
        <v>-1.0653257049574982E-2</v>
      </c>
      <c r="AB35" s="57">
        <f t="shared" si="355"/>
        <v>1.9136605971685344E-3</v>
      </c>
      <c r="AC35" s="14">
        <f t="shared" si="352"/>
        <v>3.3979720369763378E-3</v>
      </c>
      <c r="AD35" s="57">
        <f t="shared" si="356"/>
        <v>-3.5919574434087158E-3</v>
      </c>
      <c r="AE35" s="14">
        <f t="shared" si="352"/>
        <v>-6.3780228159429075E-3</v>
      </c>
      <c r="AF35" s="57">
        <f t="shared" si="357"/>
        <v>4.1093381901546877E-4</v>
      </c>
      <c r="AG35" s="14">
        <f t="shared" si="352"/>
        <v>7.2967046932381763E-4</v>
      </c>
      <c r="AH35" s="57">
        <f t="shared" si="358"/>
        <v>8.3672152993700608E-4</v>
      </c>
      <c r="AI35" s="14">
        <f t="shared" si="352"/>
        <v>1.4857161012087339E-3</v>
      </c>
      <c r="AJ35" s="57">
        <f t="shared" si="359"/>
        <v>5.6317726465788739E-4</v>
      </c>
      <c r="AK35" s="14">
        <f t="shared" si="352"/>
        <v>9.9999999999988987E-4</v>
      </c>
      <c r="AL35" s="57">
        <f t="shared" si="360"/>
        <v>4.2126915718240468E-2</v>
      </c>
      <c r="AM35" s="14">
        <f t="shared" si="352"/>
        <v>7.4802230775112388E-2</v>
      </c>
      <c r="AN35" s="57">
        <f t="shared" si="361"/>
        <v>4.8433244760583666E-2</v>
      </c>
      <c r="AO35" s="14">
        <f t="shared" si="352"/>
        <v>8.6000000000000076E-2</v>
      </c>
      <c r="AP35" s="57">
        <f t="shared" si="362"/>
        <v>0</v>
      </c>
      <c r="AQ35" s="14" t="str">
        <f t="shared" si="352"/>
        <v>-</v>
      </c>
    </row>
    <row r="36" spans="2:43">
      <c r="B36" s="5" t="s">
        <v>17</v>
      </c>
      <c r="D36" s="21"/>
      <c r="E36" s="22"/>
      <c r="F36" s="57">
        <f t="shared" si="333"/>
        <v>0</v>
      </c>
      <c r="G36" s="14" t="s">
        <v>93</v>
      </c>
      <c r="H36" s="57">
        <f t="shared" si="337"/>
        <v>0</v>
      </c>
      <c r="I36" s="14" t="str">
        <f t="shared" si="338"/>
        <v>-</v>
      </c>
      <c r="J36" s="57">
        <f t="shared" si="339"/>
        <v>1.1958146487294478E-2</v>
      </c>
      <c r="K36" s="14">
        <f t="shared" si="340"/>
        <v>8.0000000000000071E-3</v>
      </c>
      <c r="L36" s="57">
        <f t="shared" si="341"/>
        <v>1.1958146487294478E-2</v>
      </c>
      <c r="M36" s="14">
        <f t="shared" si="342"/>
        <v>8.0000000000000071E-3</v>
      </c>
      <c r="N36" s="57">
        <f t="shared" si="343"/>
        <v>-4.1853512705530671E-2</v>
      </c>
      <c r="O36" s="14">
        <f t="shared" si="344"/>
        <v>-2.8000000000000025E-2</v>
      </c>
      <c r="P36" s="57">
        <f t="shared" si="345"/>
        <v>0</v>
      </c>
      <c r="Q36" s="14" t="str">
        <f t="shared" si="346"/>
        <v>-</v>
      </c>
      <c r="R36" s="57">
        <f t="shared" si="347"/>
        <v>-4.484304932735432E-3</v>
      </c>
      <c r="S36" s="14">
        <f t="shared" si="348"/>
        <v>-3.0000000000000027E-3</v>
      </c>
      <c r="T36" s="57">
        <f t="shared" si="349"/>
        <v>-8.9686098654708606E-3</v>
      </c>
      <c r="U36" s="14">
        <f t="shared" si="350"/>
        <v>-6.0000000000000053E-3</v>
      </c>
      <c r="V36" s="57">
        <f t="shared" si="351"/>
        <v>0</v>
      </c>
      <c r="W36" s="14" t="str">
        <f t="shared" si="352"/>
        <v>-</v>
      </c>
      <c r="X36" s="57">
        <f t="shared" si="353"/>
        <v>-1.1958146487294478E-2</v>
      </c>
      <c r="Y36" s="14">
        <f t="shared" si="352"/>
        <v>-8.0000000000000071E-3</v>
      </c>
      <c r="Z36" s="57">
        <f t="shared" si="354"/>
        <v>-4.7832585949177914E-2</v>
      </c>
      <c r="AA36" s="14">
        <f t="shared" si="352"/>
        <v>-3.2000000000000028E-2</v>
      </c>
      <c r="AB36" s="57">
        <f t="shared" si="355"/>
        <v>1.4947683109118093E-2</v>
      </c>
      <c r="AC36" s="14">
        <f t="shared" si="352"/>
        <v>1.0000000000000009E-2</v>
      </c>
      <c r="AD36" s="57">
        <f t="shared" si="356"/>
        <v>0</v>
      </c>
      <c r="AE36" s="14" t="str">
        <f t="shared" si="352"/>
        <v>-</v>
      </c>
      <c r="AF36" s="57">
        <f t="shared" si="357"/>
        <v>0</v>
      </c>
      <c r="AG36" s="14" t="str">
        <f t="shared" si="352"/>
        <v>-</v>
      </c>
      <c r="AH36" s="57">
        <f t="shared" si="358"/>
        <v>-5.9790732436470762E-3</v>
      </c>
      <c r="AI36" s="14">
        <f t="shared" si="352"/>
        <v>-3.9999999999998925E-3</v>
      </c>
      <c r="AJ36" s="57">
        <f t="shared" si="359"/>
        <v>1.4947683109116511E-3</v>
      </c>
      <c r="AK36" s="14">
        <f t="shared" si="352"/>
        <v>9.9999999999988987E-4</v>
      </c>
      <c r="AL36" s="57">
        <f t="shared" si="360"/>
        <v>8.520179372197316E-2</v>
      </c>
      <c r="AM36" s="14">
        <f t="shared" si="352"/>
        <v>5.7000000000000051E-2</v>
      </c>
      <c r="AN36" s="57">
        <f t="shared" si="361"/>
        <v>0.12855007473841565</v>
      </c>
      <c r="AO36" s="14">
        <f t="shared" si="352"/>
        <v>8.6000000000000076E-2</v>
      </c>
      <c r="AP36" s="57">
        <f t="shared" si="362"/>
        <v>0</v>
      </c>
      <c r="AQ36" s="14" t="str">
        <f t="shared" si="352"/>
        <v>-</v>
      </c>
    </row>
    <row r="37" spans="2:43">
      <c r="B37" s="5" t="s">
        <v>18</v>
      </c>
      <c r="D37" s="21"/>
      <c r="E37" s="22"/>
      <c r="F37" s="57">
        <f t="shared" si="333"/>
        <v>0</v>
      </c>
      <c r="G37" s="14" t="s">
        <v>93</v>
      </c>
      <c r="H37" s="57">
        <f t="shared" si="337"/>
        <v>0</v>
      </c>
      <c r="I37" s="14" t="str">
        <f t="shared" si="338"/>
        <v>-</v>
      </c>
      <c r="J37" s="57">
        <f t="shared" si="339"/>
        <v>-3.6755066806493558E-4</v>
      </c>
      <c r="K37" s="14">
        <f t="shared" si="340"/>
        <v>-7.1451066762739934E-4</v>
      </c>
      <c r="L37" s="57">
        <f t="shared" si="341"/>
        <v>1.1604752533420836E-2</v>
      </c>
      <c r="M37" s="14">
        <f t="shared" si="342"/>
        <v>2.2559391672335005E-2</v>
      </c>
      <c r="N37" s="57">
        <f t="shared" si="343"/>
        <v>8.7420671043344882E-4</v>
      </c>
      <c r="O37" s="14">
        <f t="shared" si="344"/>
        <v>1.6994392191005403E-3</v>
      </c>
      <c r="P37" s="57">
        <f t="shared" si="345"/>
        <v>-2.1791435985266724E-3</v>
      </c>
      <c r="Q37" s="14">
        <f t="shared" si="346"/>
        <v>-4.23620872636854E-3</v>
      </c>
      <c r="R37" s="57">
        <f t="shared" si="347"/>
        <v>8.2455529662166759E-4</v>
      </c>
      <c r="S37" s="14">
        <f t="shared" si="348"/>
        <v>1.6029179285310668E-3</v>
      </c>
      <c r="T37" s="57">
        <f t="shared" si="349"/>
        <v>6.1305544977236587E-2</v>
      </c>
      <c r="U37" s="14">
        <f t="shared" si="350"/>
        <v>0.11917667325041581</v>
      </c>
      <c r="V37" s="57">
        <f t="shared" si="351"/>
        <v>-8.1366658311946852E-2</v>
      </c>
      <c r="W37" s="14">
        <f t="shared" si="352"/>
        <v>-0.15817505014793887</v>
      </c>
      <c r="X37" s="57">
        <f t="shared" si="353"/>
        <v>-4.4338740409332299E-4</v>
      </c>
      <c r="Y37" s="14">
        <f t="shared" si="352"/>
        <v>-8.6193566667747135E-4</v>
      </c>
      <c r="Z37" s="57">
        <f t="shared" si="354"/>
        <v>-3.6313361343264326E-3</v>
      </c>
      <c r="AA37" s="14">
        <f t="shared" si="352"/>
        <v>-7.059240075326656E-3</v>
      </c>
      <c r="AB37" s="57">
        <f t="shared" si="355"/>
        <v>1.1261407341417642E-3</v>
      </c>
      <c r="AC37" s="14">
        <f t="shared" si="352"/>
        <v>2.189193593444605E-3</v>
      </c>
      <c r="AD37" s="57">
        <f t="shared" si="356"/>
        <v>1.0642181490823875E-4</v>
      </c>
      <c r="AE37" s="14">
        <f t="shared" si="352"/>
        <v>2.068817407421264E-4</v>
      </c>
      <c r="AF37" s="57">
        <f t="shared" si="357"/>
        <v>0</v>
      </c>
      <c r="AG37" s="14" t="str">
        <f t="shared" si="352"/>
        <v>-</v>
      </c>
      <c r="AH37" s="57">
        <f t="shared" si="358"/>
        <v>1.2949828715022975E-3</v>
      </c>
      <c r="AI37" s="14">
        <f t="shared" si="352"/>
        <v>2.5174191110970412E-3</v>
      </c>
      <c r="AJ37" s="57">
        <f t="shared" si="359"/>
        <v>5.1440893007991331E-4</v>
      </c>
      <c r="AK37" s="14">
        <f t="shared" si="352"/>
        <v>9.9999999999988987E-4</v>
      </c>
      <c r="AL37" s="57">
        <f t="shared" si="360"/>
        <v>2.9129538562468922E-2</v>
      </c>
      <c r="AM37" s="14">
        <f t="shared" si="352"/>
        <v>5.6627202327028892E-2</v>
      </c>
      <c r="AN37" s="57">
        <f t="shared" si="361"/>
        <v>4.4286635671480307E-2</v>
      </c>
      <c r="AO37" s="14">
        <f t="shared" si="352"/>
        <v>8.6092276167514248E-2</v>
      </c>
      <c r="AP37" s="57">
        <f t="shared" si="362"/>
        <v>0</v>
      </c>
      <c r="AQ37" s="14" t="str">
        <f t="shared" si="352"/>
        <v>-</v>
      </c>
    </row>
    <row r="38" spans="2:43">
      <c r="B38" s="5" t="s">
        <v>19</v>
      </c>
      <c r="D38" s="21"/>
      <c r="E38" s="22"/>
      <c r="F38" s="57">
        <f t="shared" si="333"/>
        <v>0</v>
      </c>
      <c r="G38" s="14" t="s">
        <v>93</v>
      </c>
      <c r="H38" s="57">
        <f t="shared" si="337"/>
        <v>0</v>
      </c>
      <c r="I38" s="14" t="str">
        <f t="shared" si="338"/>
        <v>-</v>
      </c>
      <c r="J38" s="57">
        <f t="shared" si="339"/>
        <v>6.5079726332183422E-4</v>
      </c>
      <c r="K38" s="14">
        <f t="shared" si="340"/>
        <v>1.2112808696347344E-3</v>
      </c>
      <c r="L38" s="57">
        <f t="shared" si="341"/>
        <v>7.1985400173806158E-3</v>
      </c>
      <c r="M38" s="14">
        <f t="shared" si="342"/>
        <v>1.3398110753949588E-2</v>
      </c>
      <c r="N38" s="57">
        <f t="shared" si="343"/>
        <v>-4.6885357180731528E-3</v>
      </c>
      <c r="O38" s="14">
        <f t="shared" si="344"/>
        <v>-8.7264251741216992E-3</v>
      </c>
      <c r="P38" s="57">
        <f t="shared" si="345"/>
        <v>1.088821249697185E-3</v>
      </c>
      <c r="Q38" s="14">
        <f t="shared" si="346"/>
        <v>2.0265425571677209E-3</v>
      </c>
      <c r="R38" s="57">
        <f t="shared" si="347"/>
        <v>-2.5883329461151476E-3</v>
      </c>
      <c r="S38" s="14">
        <f t="shared" si="348"/>
        <v>-4.8174729037300246E-3</v>
      </c>
      <c r="T38" s="57">
        <f t="shared" si="349"/>
        <v>3.5186552151544467E-2</v>
      </c>
      <c r="U38" s="14">
        <f t="shared" si="350"/>
        <v>6.5490130170528627E-2</v>
      </c>
      <c r="V38" s="57">
        <f t="shared" si="351"/>
        <v>-5.5490738625307387E-2</v>
      </c>
      <c r="W38" s="14">
        <f t="shared" si="352"/>
        <v>-0.1032808125154896</v>
      </c>
      <c r="X38" s="57">
        <f t="shared" si="353"/>
        <v>-4.4720719205037368E-4</v>
      </c>
      <c r="Y38" s="14">
        <f t="shared" si="352"/>
        <v>-8.3235370986156632E-4</v>
      </c>
      <c r="Z38" s="57">
        <f t="shared" si="354"/>
        <v>-1.7816334441832921E-3</v>
      </c>
      <c r="AA38" s="14">
        <f t="shared" si="352"/>
        <v>-3.316022714394018E-3</v>
      </c>
      <c r="AB38" s="57">
        <f t="shared" si="355"/>
        <v>3.7846041323476298E-4</v>
      </c>
      <c r="AC38" s="14">
        <f t="shared" si="352"/>
        <v>7.044004090082101E-4</v>
      </c>
      <c r="AD38" s="57">
        <f t="shared" si="356"/>
        <v>-4.5534348981344022E-4</v>
      </c>
      <c r="AE38" s="14">
        <f t="shared" si="352"/>
        <v>-8.474971998322367E-4</v>
      </c>
      <c r="AF38" s="57">
        <f t="shared" si="357"/>
        <v>-1.098030072802722E-4</v>
      </c>
      <c r="AG38" s="14">
        <f t="shared" si="352"/>
        <v>-2.043682259327273E-4</v>
      </c>
      <c r="AH38" s="57">
        <f t="shared" si="358"/>
        <v>1.1371827438759093E-3</v>
      </c>
      <c r="AI38" s="14">
        <f t="shared" si="352"/>
        <v>2.1165542336560872E-3</v>
      </c>
      <c r="AJ38" s="57">
        <f t="shared" si="359"/>
        <v>5.3728022924857261E-4</v>
      </c>
      <c r="AK38" s="14">
        <f t="shared" si="352"/>
        <v>9.9999999999988987E-4</v>
      </c>
      <c r="AL38" s="57">
        <f t="shared" si="360"/>
        <v>2.9213734374078655E-2</v>
      </c>
      <c r="AM38" s="14">
        <f t="shared" si="352"/>
        <v>5.4373365673501484E-2</v>
      </c>
      <c r="AN38" s="57">
        <f t="shared" si="361"/>
        <v>4.6571091267810609E-2</v>
      </c>
      <c r="AO38" s="14">
        <f t="shared" si="352"/>
        <v>8.6679331813378946E-2</v>
      </c>
      <c r="AP38" s="57">
        <f t="shared" si="362"/>
        <v>-3.6499155242797343E-4</v>
      </c>
      <c r="AQ38" s="14">
        <f t="shared" si="352"/>
        <v>-6.7933181337864745E-4</v>
      </c>
    </row>
    <row r="39" spans="2:43">
      <c r="B39" s="5" t="s">
        <v>20</v>
      </c>
      <c r="D39" s="21"/>
      <c r="E39" s="22"/>
      <c r="F39" s="57">
        <f t="shared" si="333"/>
        <v>0</v>
      </c>
      <c r="G39" s="14" t="s">
        <v>93</v>
      </c>
      <c r="H39" s="57">
        <f t="shared" si="337"/>
        <v>0</v>
      </c>
      <c r="I39" s="14" t="str">
        <f t="shared" si="338"/>
        <v>-</v>
      </c>
      <c r="J39" s="57">
        <f t="shared" si="339"/>
        <v>2.5136071132233445E-3</v>
      </c>
      <c r="K39" s="14">
        <f t="shared" si="340"/>
        <v>4.1059167827095511E-3</v>
      </c>
      <c r="L39" s="57">
        <f t="shared" si="341"/>
        <v>2.4238443894777947E-3</v>
      </c>
      <c r="M39" s="14">
        <f t="shared" si="342"/>
        <v>3.9592915317108179E-3</v>
      </c>
      <c r="N39" s="57">
        <f t="shared" si="343"/>
        <v>-1.180801819433511E-2</v>
      </c>
      <c r="O39" s="14">
        <f t="shared" si="344"/>
        <v>-1.9288113810470575E-2</v>
      </c>
      <c r="P39" s="57">
        <f t="shared" si="345"/>
        <v>2.8766918251267428E-3</v>
      </c>
      <c r="Q39" s="14">
        <f t="shared" si="346"/>
        <v>4.6990069296568571E-3</v>
      </c>
      <c r="R39" s="57">
        <f t="shared" si="347"/>
        <v>-3.0924462114761695E-3</v>
      </c>
      <c r="S39" s="14">
        <f t="shared" si="348"/>
        <v>-5.0514365321969734E-3</v>
      </c>
      <c r="T39" s="57">
        <f t="shared" si="349"/>
        <v>6.1889954691253853E-3</v>
      </c>
      <c r="U39" s="14">
        <f t="shared" si="350"/>
        <v>1.0109575291664674E-2</v>
      </c>
      <c r="V39" s="57">
        <f t="shared" si="351"/>
        <v>1.569562137484528E-2</v>
      </c>
      <c r="W39" s="14">
        <f t="shared" si="352"/>
        <v>2.5638420132966022E-2</v>
      </c>
      <c r="X39" s="57">
        <f t="shared" si="353"/>
        <v>-1.4937739661631706E-4</v>
      </c>
      <c r="Y39" s="14">
        <f t="shared" si="352"/>
        <v>-2.4400438576810402E-4</v>
      </c>
      <c r="Z39" s="57">
        <f t="shared" si="354"/>
        <v>-1.9590250939221631E-3</v>
      </c>
      <c r="AA39" s="14">
        <f t="shared" si="352"/>
        <v>-3.2000203884565703E-3</v>
      </c>
      <c r="AB39" s="57">
        <f t="shared" si="355"/>
        <v>6.6085639250773771E-4</v>
      </c>
      <c r="AC39" s="14">
        <f t="shared" si="352"/>
        <v>1.0794930276429859E-3</v>
      </c>
      <c r="AD39" s="57">
        <f t="shared" si="356"/>
        <v>-2.0902777187430614E-3</v>
      </c>
      <c r="AE39" s="14">
        <f t="shared" si="352"/>
        <v>-3.4144183952857787E-3</v>
      </c>
      <c r="AF39" s="57">
        <f t="shared" si="357"/>
        <v>-1.6092011153050027E-4</v>
      </c>
      <c r="AG39" s="14">
        <f t="shared" si="352"/>
        <v>-2.6285913304935349E-4</v>
      </c>
      <c r="AH39" s="57">
        <f t="shared" si="358"/>
        <v>4.6598269346136145E-4</v>
      </c>
      <c r="AI39" s="14">
        <f t="shared" si="352"/>
        <v>7.6117152576071767E-4</v>
      </c>
      <c r="AJ39" s="57">
        <f t="shared" si="359"/>
        <v>6.1219144133867719E-4</v>
      </c>
      <c r="AK39" s="14">
        <f t="shared" si="352"/>
        <v>1.0000000000001119E-3</v>
      </c>
      <c r="AL39" s="57">
        <f t="shared" si="360"/>
        <v>-4.1461008022607659E-2</v>
      </c>
      <c r="AM39" s="14">
        <f t="shared" si="352"/>
        <v>-6.7725559723523121E-2</v>
      </c>
      <c r="AN39" s="57">
        <f t="shared" si="361"/>
        <v>5.2821071478940759E-2</v>
      </c>
      <c r="AO39" s="14">
        <f t="shared" si="352"/>
        <v>8.6281950240014726E-2</v>
      </c>
      <c r="AP39" s="57">
        <f t="shared" si="362"/>
        <v>-2.7890347608187926E-6</v>
      </c>
      <c r="AQ39" s="14">
        <f t="shared" si="352"/>
        <v>-4.5558212227181372E-6</v>
      </c>
    </row>
    <row r="40" spans="2:43">
      <c r="B40" s="5" t="s">
        <v>83</v>
      </c>
      <c r="D40" s="21"/>
      <c r="E40" s="22"/>
      <c r="F40" s="57">
        <f t="shared" ref="F40:F48" si="363">F16-D16</f>
        <v>0</v>
      </c>
      <c r="G40" s="14" t="s">
        <v>93</v>
      </c>
      <c r="H40" s="57">
        <f t="shared" si="337"/>
        <v>0</v>
      </c>
      <c r="I40" s="14" t="str">
        <f t="shared" si="338"/>
        <v>-</v>
      </c>
      <c r="J40" s="57">
        <f t="shared" si="339"/>
        <v>-7.9913995919663296E-4</v>
      </c>
      <c r="K40" s="14">
        <f t="shared" si="340"/>
        <v>-1.9694667012597478E-3</v>
      </c>
      <c r="L40" s="57">
        <f t="shared" si="341"/>
        <v>1.1438731004431334E-2</v>
      </c>
      <c r="M40" s="14">
        <f t="shared" si="342"/>
        <v>2.8190556057968053E-2</v>
      </c>
      <c r="N40" s="57">
        <f t="shared" si="343"/>
        <v>1.1634283201710106E-3</v>
      </c>
      <c r="O40" s="14">
        <f t="shared" si="344"/>
        <v>2.8672491088830299E-3</v>
      </c>
      <c r="P40" s="57">
        <f t="shared" si="345"/>
        <v>2.0141448375331945E-3</v>
      </c>
      <c r="Q40" s="14">
        <f t="shared" si="346"/>
        <v>4.963825351723905E-3</v>
      </c>
      <c r="R40" s="57">
        <f t="shared" si="347"/>
        <v>7.2540418516977775E-4</v>
      </c>
      <c r="S40" s="14">
        <f t="shared" si="348"/>
        <v>1.7877461528548189E-3</v>
      </c>
      <c r="T40" s="57">
        <f t="shared" si="349"/>
        <v>-3.5457901566795826E-3</v>
      </c>
      <c r="U40" s="14">
        <f t="shared" si="350"/>
        <v>-8.738538929094819E-3</v>
      </c>
      <c r="V40" s="57">
        <f t="shared" si="351"/>
        <v>3.6621432725907239E-4</v>
      </c>
      <c r="W40" s="14">
        <f t="shared" si="352"/>
        <v>9.0252891844633254E-4</v>
      </c>
      <c r="X40" s="57">
        <f t="shared" si="353"/>
        <v>4.4163130226717792E-4</v>
      </c>
      <c r="Y40" s="14">
        <f t="shared" si="352"/>
        <v>1.0883927577887142E-3</v>
      </c>
      <c r="Z40" s="57">
        <f t="shared" si="354"/>
        <v>5.1604955198721221E-3</v>
      </c>
      <c r="AA40" s="14">
        <f t="shared" si="352"/>
        <v>1.2717952558154444E-2</v>
      </c>
      <c r="AB40" s="57">
        <f t="shared" si="355"/>
        <v>-1.5849102912315841E-3</v>
      </c>
      <c r="AC40" s="14">
        <f t="shared" si="352"/>
        <v>-3.9059841860522582E-3</v>
      </c>
      <c r="AD40" s="57">
        <f t="shared" si="356"/>
        <v>2.4307017441275707E-3</v>
      </c>
      <c r="AE40" s="14">
        <f t="shared" si="352"/>
        <v>5.9904226921223547E-3</v>
      </c>
      <c r="AF40" s="57">
        <f t="shared" si="357"/>
        <v>1.7562926867322956E-4</v>
      </c>
      <c r="AG40" s="14">
        <f t="shared" si="352"/>
        <v>4.328353155638176E-4</v>
      </c>
      <c r="AH40" s="57">
        <f t="shared" si="358"/>
        <v>1.3032513784132747E-3</v>
      </c>
      <c r="AI40" s="14">
        <f t="shared" si="352"/>
        <v>3.2118406339436412E-3</v>
      </c>
      <c r="AJ40" s="57">
        <f t="shared" si="359"/>
        <v>4.0576464617827004E-4</v>
      </c>
      <c r="AK40" s="14">
        <f t="shared" si="352"/>
        <v>9.9999999999988987E-4</v>
      </c>
      <c r="AL40" s="57">
        <f t="shared" si="360"/>
        <v>0.10130739254293883</v>
      </c>
      <c r="AM40" s="14">
        <f t="shared" si="352"/>
        <v>0.24967032859343563</v>
      </c>
      <c r="AN40" s="57">
        <f t="shared" si="361"/>
        <v>3.5023446471536657E-2</v>
      </c>
      <c r="AO40" s="14">
        <f t="shared" si="352"/>
        <v>8.6314682172052848E-2</v>
      </c>
      <c r="AP40" s="57">
        <f t="shared" si="362"/>
        <v>0</v>
      </c>
      <c r="AQ40" s="14" t="str">
        <f t="shared" si="352"/>
        <v>-</v>
      </c>
    </row>
    <row r="41" spans="2:43">
      <c r="B41" s="5" t="s">
        <v>84</v>
      </c>
      <c r="D41" s="21"/>
      <c r="E41" s="22"/>
      <c r="F41" s="57">
        <f t="shared" si="363"/>
        <v>0</v>
      </c>
      <c r="G41" s="14" t="s">
        <v>93</v>
      </c>
      <c r="H41" s="57">
        <f t="shared" si="337"/>
        <v>0</v>
      </c>
      <c r="I41" s="14" t="str">
        <f t="shared" si="338"/>
        <v>-</v>
      </c>
      <c r="J41" s="57">
        <f t="shared" si="339"/>
        <v>-9.4791596312385998E-4</v>
      </c>
      <c r="K41" s="14">
        <f t="shared" si="340"/>
        <v>-1.8482818532130629E-3</v>
      </c>
      <c r="L41" s="57">
        <f t="shared" si="341"/>
        <v>1.1417331505557281E-2</v>
      </c>
      <c r="M41" s="14">
        <f t="shared" si="342"/>
        <v>2.2261938246399104E-2</v>
      </c>
      <c r="N41" s="57">
        <f t="shared" si="343"/>
        <v>2.9810236494518545E-3</v>
      </c>
      <c r="O41" s="14">
        <f t="shared" si="344"/>
        <v>5.8125109499405081E-3</v>
      </c>
      <c r="P41" s="57">
        <f t="shared" si="345"/>
        <v>-1.4471389825645876E-3</v>
      </c>
      <c r="Q41" s="14">
        <f t="shared" si="346"/>
        <v>-2.8216854917568757E-3</v>
      </c>
      <c r="R41" s="57">
        <f t="shared" si="347"/>
        <v>8.1835402856449309E-4</v>
      </c>
      <c r="S41" s="14">
        <f t="shared" si="348"/>
        <v>1.5956571672397502E-3</v>
      </c>
      <c r="T41" s="57">
        <f t="shared" si="349"/>
        <v>-2.6565443283482586E-4</v>
      </c>
      <c r="U41" s="14">
        <f t="shared" si="350"/>
        <v>-5.1798290833304783E-4</v>
      </c>
      <c r="V41" s="57">
        <f t="shared" si="351"/>
        <v>8.8295625939491841E-3</v>
      </c>
      <c r="W41" s="14">
        <f t="shared" si="352"/>
        <v>1.7216210032400037E-2</v>
      </c>
      <c r="X41" s="57">
        <f t="shared" si="353"/>
        <v>4.2557926961956163E-4</v>
      </c>
      <c r="Y41" s="14">
        <f t="shared" si="352"/>
        <v>8.2981031203366307E-4</v>
      </c>
      <c r="Z41" s="57">
        <f t="shared" si="354"/>
        <v>-5.1393635801441975E-3</v>
      </c>
      <c r="AA41" s="14">
        <f t="shared" si="352"/>
        <v>-1.002092254142517E-2</v>
      </c>
      <c r="AB41" s="57">
        <f t="shared" si="355"/>
        <v>1.920166022062457E-3</v>
      </c>
      <c r="AC41" s="14">
        <f t="shared" si="352"/>
        <v>3.7440112328508413E-3</v>
      </c>
      <c r="AD41" s="57">
        <f t="shared" si="356"/>
        <v>-2.1180275805422651E-3</v>
      </c>
      <c r="AE41" s="14">
        <f t="shared" si="352"/>
        <v>-4.1298090695931489E-3</v>
      </c>
      <c r="AF41" s="57">
        <f t="shared" si="357"/>
        <v>2.2198535592038784E-4</v>
      </c>
      <c r="AG41" s="14">
        <f t="shared" si="352"/>
        <v>4.328353155638176E-4</v>
      </c>
      <c r="AH41" s="57">
        <f t="shared" si="358"/>
        <v>1.6024136614530768E-3</v>
      </c>
      <c r="AI41" s="14">
        <f t="shared" si="352"/>
        <v>3.1244458443806522E-3</v>
      </c>
      <c r="AJ41" s="57">
        <f t="shared" si="359"/>
        <v>5.1286331761342743E-4</v>
      </c>
      <c r="AK41" s="14">
        <f t="shared" si="352"/>
        <v>9.9999999999966782E-4</v>
      </c>
      <c r="AL41" s="57">
        <f t="shared" si="360"/>
        <v>2.6607645836509007E-2</v>
      </c>
      <c r="AM41" s="14">
        <f t="shared" si="352"/>
        <v>5.1880578943171329E-2</v>
      </c>
      <c r="AN41" s="57">
        <f t="shared" si="361"/>
        <v>4.4159500986576318E-2</v>
      </c>
      <c r="AO41" s="14">
        <f t="shared" si="352"/>
        <v>8.6103839892575529E-2</v>
      </c>
      <c r="AP41" s="57">
        <f t="shared" si="362"/>
        <v>-5.325567180700097E-5</v>
      </c>
      <c r="AQ41" s="14">
        <f t="shared" si="352"/>
        <v>-1.038398925756745E-4</v>
      </c>
    </row>
    <row r="42" spans="2:43">
      <c r="B42" s="5" t="s">
        <v>21</v>
      </c>
      <c r="D42" s="21"/>
      <c r="E42" s="22"/>
      <c r="F42" s="57">
        <f t="shared" si="363"/>
        <v>0</v>
      </c>
      <c r="G42" s="14" t="s">
        <v>93</v>
      </c>
      <c r="H42" s="57">
        <f t="shared" si="337"/>
        <v>0</v>
      </c>
      <c r="I42" s="14" t="str">
        <f t="shared" si="338"/>
        <v>-</v>
      </c>
      <c r="J42" s="57">
        <f t="shared" si="339"/>
        <v>-4.2842443297665198E-4</v>
      </c>
      <c r="K42" s="14">
        <f t="shared" si="340"/>
        <v>-9.6981334894019611E-4</v>
      </c>
      <c r="L42" s="57">
        <f t="shared" si="341"/>
        <v>-2.1153613896482931E-2</v>
      </c>
      <c r="M42" s="14">
        <f t="shared" si="342"/>
        <v>-4.7884890673949965E-2</v>
      </c>
      <c r="N42" s="57">
        <f t="shared" si="343"/>
        <v>5.0395051919837237E-3</v>
      </c>
      <c r="O42" s="14">
        <f t="shared" si="344"/>
        <v>1.1407798041027206E-2</v>
      </c>
      <c r="P42" s="57">
        <f t="shared" si="345"/>
        <v>-1.7473431650977811E-3</v>
      </c>
      <c r="Q42" s="14">
        <f t="shared" si="346"/>
        <v>-3.955415695872766E-3</v>
      </c>
      <c r="R42" s="57">
        <f t="shared" si="347"/>
        <v>1.0795214760134231E-3</v>
      </c>
      <c r="S42" s="14">
        <f t="shared" si="348"/>
        <v>2.4436849472646571E-3</v>
      </c>
      <c r="T42" s="57">
        <f t="shared" si="349"/>
        <v>1.458737187413096E-2</v>
      </c>
      <c r="U42" s="14">
        <f t="shared" si="350"/>
        <v>3.3021057812213872E-2</v>
      </c>
      <c r="V42" s="57">
        <f t="shared" si="351"/>
        <v>-6.8416425565354776E-3</v>
      </c>
      <c r="W42" s="14">
        <f t="shared" si="352"/>
        <v>-1.548724995422246E-2</v>
      </c>
      <c r="X42" s="57">
        <f t="shared" si="353"/>
        <v>-7.1716910077963825E-6</v>
      </c>
      <c r="Y42" s="14">
        <f t="shared" si="352"/>
        <v>-1.623437212838752E-5</v>
      </c>
      <c r="Z42" s="57">
        <f t="shared" si="354"/>
        <v>-6.1581391367660464E-4</v>
      </c>
      <c r="AA42" s="14">
        <f t="shared" si="352"/>
        <v>-1.3940020875962134E-3</v>
      </c>
      <c r="AB42" s="57">
        <f t="shared" si="355"/>
        <v>-2.0325804489105398E-5</v>
      </c>
      <c r="AC42" s="14">
        <f t="shared" si="352"/>
        <v>-4.601099985013235E-5</v>
      </c>
      <c r="AD42" s="57">
        <f t="shared" si="356"/>
        <v>-2.202633173580687E-4</v>
      </c>
      <c r="AE42" s="14">
        <f t="shared" si="352"/>
        <v>-4.9860439557924963E-4</v>
      </c>
      <c r="AF42" s="57">
        <f t="shared" si="357"/>
        <v>6.871562802589562E-5</v>
      </c>
      <c r="AG42" s="14">
        <f t="shared" si="352"/>
        <v>1.5554979644205602E-4</v>
      </c>
      <c r="AH42" s="57">
        <f t="shared" si="358"/>
        <v>7.6566418005314524E-4</v>
      </c>
      <c r="AI42" s="14">
        <f t="shared" si="352"/>
        <v>1.7332142741293133E-3</v>
      </c>
      <c r="AJ42" s="57">
        <f t="shared" si="359"/>
        <v>-7.7687635536526772E-4</v>
      </c>
      <c r="AK42" s="14">
        <f t="shared" si="352"/>
        <v>-1.7585949864589168E-3</v>
      </c>
      <c r="AL42" s="57">
        <f t="shared" si="360"/>
        <v>3.296766328593119E-2</v>
      </c>
      <c r="AM42" s="14">
        <f t="shared" si="352"/>
        <v>7.4628049842815791E-2</v>
      </c>
      <c r="AN42" s="57">
        <f t="shared" si="361"/>
        <v>3.7991332328283126E-2</v>
      </c>
      <c r="AO42" s="14">
        <f t="shared" si="352"/>
        <v>8.6000000000000298E-2</v>
      </c>
      <c r="AP42" s="57">
        <f t="shared" si="362"/>
        <v>0</v>
      </c>
      <c r="AQ42" s="14" t="str">
        <f t="shared" si="352"/>
        <v>-</v>
      </c>
    </row>
    <row r="43" spans="2:43">
      <c r="B43" s="5" t="s">
        <v>22</v>
      </c>
      <c r="D43" s="21"/>
      <c r="E43" s="22"/>
      <c r="F43" s="57">
        <f t="shared" si="363"/>
        <v>0</v>
      </c>
      <c r="G43" s="14" t="s">
        <v>93</v>
      </c>
      <c r="H43" s="57">
        <f t="shared" si="337"/>
        <v>0</v>
      </c>
      <c r="I43" s="14" t="str">
        <f t="shared" si="338"/>
        <v>-</v>
      </c>
      <c r="J43" s="57">
        <f t="shared" si="339"/>
        <v>6.7068635314871945E-4</v>
      </c>
      <c r="K43" s="14">
        <f t="shared" si="340"/>
        <v>1.3375027601858491E-3</v>
      </c>
      <c r="L43" s="57">
        <f t="shared" si="341"/>
        <v>-2.9776739734423973E-2</v>
      </c>
      <c r="M43" s="14">
        <f t="shared" si="342"/>
        <v>-5.9381663868888213E-2</v>
      </c>
      <c r="N43" s="57">
        <f t="shared" si="343"/>
        <v>1.9885418462177867E-3</v>
      </c>
      <c r="O43" s="14">
        <f t="shared" si="344"/>
        <v>3.9656095514315481E-3</v>
      </c>
      <c r="P43" s="57">
        <f t="shared" si="345"/>
        <v>-2.5092719041205774E-3</v>
      </c>
      <c r="Q43" s="14">
        <f t="shared" si="346"/>
        <v>-5.004064988144874E-3</v>
      </c>
      <c r="R43" s="57">
        <f t="shared" si="347"/>
        <v>-2.095511420067947E-3</v>
      </c>
      <c r="S43" s="14">
        <f t="shared" si="348"/>
        <v>-4.1789314709976821E-3</v>
      </c>
      <c r="T43" s="57">
        <f t="shared" si="349"/>
        <v>-4.1120551752538564E-3</v>
      </c>
      <c r="U43" s="14">
        <f t="shared" si="350"/>
        <v>-8.2003832657662201E-3</v>
      </c>
      <c r="V43" s="57">
        <f t="shared" si="351"/>
        <v>1.6378904006897343E-3</v>
      </c>
      <c r="W43" s="14">
        <f t="shared" si="352"/>
        <v>3.2663299641026988E-3</v>
      </c>
      <c r="X43" s="57">
        <f t="shared" si="353"/>
        <v>-6.1696936833931237E-4</v>
      </c>
      <c r="Y43" s="14">
        <f t="shared" si="352"/>
        <v>-1.2303787444456482E-3</v>
      </c>
      <c r="Z43" s="57">
        <f t="shared" si="354"/>
        <v>-3.5089526654948147E-3</v>
      </c>
      <c r="AA43" s="14">
        <f t="shared" si="352"/>
        <v>-6.9976582249320352E-3</v>
      </c>
      <c r="AB43" s="57">
        <f t="shared" si="355"/>
        <v>1.6705574105861307E-3</v>
      </c>
      <c r="AC43" s="14">
        <f t="shared" si="352"/>
        <v>3.3314754910667155E-3</v>
      </c>
      <c r="AD43" s="57">
        <f t="shared" si="356"/>
        <v>-9.9291504525295116E-4</v>
      </c>
      <c r="AE43" s="14">
        <f t="shared" si="352"/>
        <v>-1.9801008435926803E-3</v>
      </c>
      <c r="AF43" s="57">
        <f t="shared" si="357"/>
        <v>8.1036833078210191E-5</v>
      </c>
      <c r="AG43" s="14">
        <f t="shared" si="352"/>
        <v>1.6160607325610421E-4</v>
      </c>
      <c r="AH43" s="57">
        <f t="shared" si="358"/>
        <v>6.647108651241726E-4</v>
      </c>
      <c r="AI43" s="14">
        <f t="shared" si="352"/>
        <v>1.3255862634675708E-3</v>
      </c>
      <c r="AJ43" s="57">
        <f t="shared" si="359"/>
        <v>-4.6012441635658735E-4</v>
      </c>
      <c r="AK43" s="14">
        <f t="shared" si="352"/>
        <v>-9.1759385593070952E-4</v>
      </c>
      <c r="AL43" s="57">
        <f t="shared" si="360"/>
        <v>5.7507664496929227E-2</v>
      </c>
      <c r="AM43" s="14">
        <f t="shared" si="352"/>
        <v>0.11468350240820979</v>
      </c>
      <c r="AN43" s="57">
        <f t="shared" si="361"/>
        <v>4.3382353331273889E-2</v>
      </c>
      <c r="AO43" s="14">
        <f t="shared" si="352"/>
        <v>8.6514384930492572E-2</v>
      </c>
      <c r="AP43" s="57">
        <f t="shared" si="362"/>
        <v>-2.5793662892993618E-4</v>
      </c>
      <c r="AQ43" s="14">
        <f t="shared" si="352"/>
        <v>-5.1438493049271727E-4</v>
      </c>
    </row>
    <row r="44" spans="2:43">
      <c r="B44" s="5" t="s">
        <v>23</v>
      </c>
      <c r="D44" s="21"/>
      <c r="E44" s="22"/>
      <c r="F44" s="57">
        <f t="shared" si="363"/>
        <v>0</v>
      </c>
      <c r="G44" s="14" t="s">
        <v>93</v>
      </c>
      <c r="H44" s="57">
        <f t="shared" si="337"/>
        <v>0</v>
      </c>
      <c r="I44" s="14" t="str">
        <f t="shared" si="338"/>
        <v>-</v>
      </c>
      <c r="J44" s="57">
        <f t="shared" si="339"/>
        <v>4.0684892447806218E-3</v>
      </c>
      <c r="K44" s="14">
        <f t="shared" si="340"/>
        <v>5.8552855107847357E-3</v>
      </c>
      <c r="L44" s="57">
        <f t="shared" si="341"/>
        <v>-6.9658898342614666E-3</v>
      </c>
      <c r="M44" s="14">
        <f t="shared" si="342"/>
        <v>-1.0025164468260295E-2</v>
      </c>
      <c r="N44" s="57">
        <f t="shared" si="343"/>
        <v>-7.8568907780971944E-3</v>
      </c>
      <c r="O44" s="14">
        <f t="shared" si="344"/>
        <v>-1.130747458453496E-2</v>
      </c>
      <c r="P44" s="57">
        <f t="shared" si="345"/>
        <v>-1.4667596919914188E-3</v>
      </c>
      <c r="Q44" s="14">
        <f t="shared" si="346"/>
        <v>-2.1109301894648436E-3</v>
      </c>
      <c r="R44" s="57">
        <f t="shared" si="347"/>
        <v>-2.9513814168020333E-3</v>
      </c>
      <c r="S44" s="14">
        <f t="shared" si="348"/>
        <v>-4.2475670468515858E-3</v>
      </c>
      <c r="T44" s="57">
        <f t="shared" si="349"/>
        <v>-4.0056020990927293E-3</v>
      </c>
      <c r="U44" s="14">
        <f t="shared" si="350"/>
        <v>-5.7647796323598843E-3</v>
      </c>
      <c r="V44" s="57">
        <f t="shared" si="351"/>
        <v>-5.4255365952357928E-4</v>
      </c>
      <c r="W44" s="14">
        <f t="shared" si="352"/>
        <v>-7.8083199691558747E-4</v>
      </c>
      <c r="X44" s="57">
        <f t="shared" si="353"/>
        <v>-1.5842081932988181E-3</v>
      </c>
      <c r="Y44" s="14">
        <f t="shared" si="352"/>
        <v>-2.2799596415767898E-3</v>
      </c>
      <c r="Z44" s="57">
        <f t="shared" si="354"/>
        <v>-1.036946100124193E-2</v>
      </c>
      <c r="AA44" s="14">
        <f t="shared" si="352"/>
        <v>-1.4923513644065967E-2</v>
      </c>
      <c r="AB44" s="57">
        <f t="shared" si="355"/>
        <v>3.3490534740764633E-3</v>
      </c>
      <c r="AC44" s="14">
        <f t="shared" si="352"/>
        <v>4.8198884405949993E-3</v>
      </c>
      <c r="AD44" s="57">
        <f t="shared" si="356"/>
        <v>-7.3063205405541481E-5</v>
      </c>
      <c r="AE44" s="14">
        <f t="shared" si="352"/>
        <v>-1.0515105294461868E-4</v>
      </c>
      <c r="AF44" s="57">
        <f t="shared" si="357"/>
        <v>-7.5314787015084983E-5</v>
      </c>
      <c r="AG44" s="14">
        <f t="shared" si="352"/>
        <v>-1.0839148259345066E-4</v>
      </c>
      <c r="AH44" s="57">
        <f t="shared" si="358"/>
        <v>-1.8917114657242967E-4</v>
      </c>
      <c r="AI44" s="14">
        <f t="shared" si="352"/>
        <v>-2.7225119864948688E-4</v>
      </c>
      <c r="AJ44" s="57">
        <f t="shared" si="359"/>
        <v>-2.5050002377633232E-4</v>
      </c>
      <c r="AK44" s="14">
        <f t="shared" si="352"/>
        <v>-3.605144493254997E-4</v>
      </c>
      <c r="AL44" s="57">
        <f t="shared" si="360"/>
        <v>6.5653537660482944E-2</v>
      </c>
      <c r="AM44" s="14">
        <f t="shared" si="352"/>
        <v>9.4487212492536443E-2</v>
      </c>
      <c r="AN44" s="57">
        <f t="shared" si="361"/>
        <v>5.975627907583296E-2</v>
      </c>
      <c r="AO44" s="14">
        <f t="shared" si="352"/>
        <v>8.6000000000000076E-2</v>
      </c>
      <c r="AP44" s="57">
        <f t="shared" si="362"/>
        <v>-1.2346691744269389E-6</v>
      </c>
      <c r="AQ44" s="14">
        <f t="shared" si="352"/>
        <v>-1.7769103204390291E-6</v>
      </c>
    </row>
    <row r="45" spans="2:43">
      <c r="B45" s="5" t="s">
        <v>71</v>
      </c>
      <c r="D45" s="21"/>
      <c r="E45" s="22"/>
      <c r="F45" s="57">
        <f t="shared" si="363"/>
        <v>0</v>
      </c>
      <c r="G45" s="14" t="s">
        <v>93</v>
      </c>
      <c r="H45" s="57">
        <f t="shared" si="337"/>
        <v>0</v>
      </c>
      <c r="I45" s="14" t="str">
        <f t="shared" si="338"/>
        <v>-</v>
      </c>
      <c r="J45" s="57">
        <f t="shared" si="339"/>
        <v>9.2735703245739405E-4</v>
      </c>
      <c r="K45" s="14">
        <f t="shared" si="340"/>
        <v>2.9999999999996696E-3</v>
      </c>
      <c r="L45" s="57">
        <f t="shared" si="341"/>
        <v>1.2673879443585894E-2</v>
      </c>
      <c r="M45" s="14">
        <f t="shared" si="342"/>
        <v>4.1000000000000369E-2</v>
      </c>
      <c r="N45" s="57">
        <f t="shared" si="343"/>
        <v>-1.4528593508500547E-2</v>
      </c>
      <c r="O45" s="14">
        <f t="shared" si="344"/>
        <v>-4.6999999999999265E-2</v>
      </c>
      <c r="P45" s="57">
        <f t="shared" si="345"/>
        <v>1.2982998454404752E-2</v>
      </c>
      <c r="Q45" s="14">
        <f t="shared" si="346"/>
        <v>4.1999999999999371E-2</v>
      </c>
      <c r="R45" s="57">
        <f t="shared" si="347"/>
        <v>-1.2364760432767991E-3</v>
      </c>
      <c r="S45" s="14">
        <f t="shared" si="348"/>
        <v>-4.0000000000004476E-3</v>
      </c>
      <c r="T45" s="57">
        <f t="shared" si="349"/>
        <v>-1.54559505409552E-3</v>
      </c>
      <c r="U45" s="14">
        <f t="shared" si="350"/>
        <v>-4.9999999999990052E-3</v>
      </c>
      <c r="V45" s="57">
        <f t="shared" si="351"/>
        <v>-9.2735703245766868E-4</v>
      </c>
      <c r="W45" s="14">
        <f t="shared" si="352"/>
        <v>-3.0000000000005578E-3</v>
      </c>
      <c r="X45" s="57">
        <f t="shared" si="353"/>
        <v>-6.1823802163839953E-4</v>
      </c>
      <c r="Y45" s="14">
        <f t="shared" si="352"/>
        <v>-2.0000000000002238E-3</v>
      </c>
      <c r="Z45" s="57">
        <f t="shared" si="354"/>
        <v>2.4111282843894986E-2</v>
      </c>
      <c r="AA45" s="14">
        <f t="shared" si="352"/>
        <v>7.8000000000000291E-2</v>
      </c>
      <c r="AB45" s="57">
        <f t="shared" si="355"/>
        <v>-8.0370942812983751E-3</v>
      </c>
      <c r="AC45" s="14">
        <f t="shared" si="352"/>
        <v>-2.6000000000000245E-2</v>
      </c>
      <c r="AD45" s="57">
        <f t="shared" si="356"/>
        <v>-9.2735703245739112E-4</v>
      </c>
      <c r="AE45" s="14">
        <f t="shared" si="352"/>
        <v>-2.9999999999996696E-3</v>
      </c>
      <c r="AF45" s="57">
        <f t="shared" si="357"/>
        <v>-3.4003091190107221E-3</v>
      </c>
      <c r="AG45" s="14">
        <f t="shared" si="352"/>
        <v>-1.0999999999999677E-2</v>
      </c>
      <c r="AH45" s="57">
        <f t="shared" si="358"/>
        <v>-3.0911901081913037E-4</v>
      </c>
      <c r="AI45" s="14">
        <f t="shared" si="352"/>
        <v>-9.9999999999988987E-4</v>
      </c>
      <c r="AJ45" s="57">
        <f t="shared" si="359"/>
        <v>3.0911901081913037E-4</v>
      </c>
      <c r="AK45" s="14">
        <f t="shared" si="352"/>
        <v>9.9999999999988987E-4</v>
      </c>
      <c r="AL45" s="57">
        <f t="shared" si="360"/>
        <v>4.7913446676970436E-2</v>
      </c>
      <c r="AM45" s="14">
        <f t="shared" si="352"/>
        <v>0.15499999999999936</v>
      </c>
      <c r="AN45" s="57">
        <f t="shared" si="361"/>
        <v>2.6584234930448453E-2</v>
      </c>
      <c r="AO45" s="14">
        <f t="shared" si="352"/>
        <v>8.6000000000000743E-2</v>
      </c>
      <c r="AP45" s="57">
        <f t="shared" si="362"/>
        <v>0</v>
      </c>
      <c r="AQ45" s="14" t="str">
        <f t="shared" si="352"/>
        <v>-</v>
      </c>
    </row>
    <row r="46" spans="2:43">
      <c r="B46" s="5" t="s">
        <v>72</v>
      </c>
      <c r="D46" s="21"/>
      <c r="E46" s="22"/>
      <c r="F46" s="57">
        <f t="shared" si="363"/>
        <v>0</v>
      </c>
      <c r="G46" s="14" t="s">
        <v>93</v>
      </c>
      <c r="H46" s="57">
        <f t="shared" si="337"/>
        <v>0</v>
      </c>
      <c r="I46" s="14" t="str">
        <f t="shared" si="338"/>
        <v>-</v>
      </c>
      <c r="J46" s="57">
        <f t="shared" si="339"/>
        <v>5.8241118229450644E-4</v>
      </c>
      <c r="K46" s="14">
        <f t="shared" si="340"/>
        <v>1.9999999999993356E-3</v>
      </c>
      <c r="L46" s="57">
        <f t="shared" si="341"/>
        <v>1.2521840419336093E-2</v>
      </c>
      <c r="M46" s="14">
        <f t="shared" si="342"/>
        <v>4.3000000000000149E-2</v>
      </c>
      <c r="N46" s="57">
        <f t="shared" si="343"/>
        <v>-1.2230634828188773E-2</v>
      </c>
      <c r="O46" s="14">
        <f t="shared" si="344"/>
        <v>-4.2000000000000259E-2</v>
      </c>
      <c r="P46" s="57">
        <f t="shared" si="345"/>
        <v>1.1939429237041586E-2</v>
      </c>
      <c r="Q46" s="14">
        <f t="shared" si="346"/>
        <v>4.1000000000000814E-2</v>
      </c>
      <c r="R46" s="57">
        <f t="shared" si="347"/>
        <v>-8.7361677344208362E-4</v>
      </c>
      <c r="S46" s="14">
        <f t="shared" si="348"/>
        <v>-3.0000000000001137E-3</v>
      </c>
      <c r="T46" s="57">
        <f t="shared" si="349"/>
        <v>-8.7361677344208362E-4</v>
      </c>
      <c r="U46" s="14">
        <f t="shared" si="350"/>
        <v>-3.0000000000001137E-3</v>
      </c>
      <c r="V46" s="57">
        <f t="shared" si="351"/>
        <v>-1.4560279557368477E-3</v>
      </c>
      <c r="W46" s="14">
        <f t="shared" si="352"/>
        <v>-5.0000000000003375E-3</v>
      </c>
      <c r="X46" s="57">
        <f t="shared" si="353"/>
        <v>5.8241118229463568E-4</v>
      </c>
      <c r="Y46" s="14">
        <f t="shared" si="352"/>
        <v>1.9999999999997797E-3</v>
      </c>
      <c r="Z46" s="57">
        <f t="shared" si="354"/>
        <v>2.3587652882935337E-2</v>
      </c>
      <c r="AA46" s="14">
        <f t="shared" si="352"/>
        <v>8.0999999999999961E-2</v>
      </c>
      <c r="AB46" s="57">
        <f t="shared" si="355"/>
        <v>-7.8625509609783588E-3</v>
      </c>
      <c r="AC46" s="14">
        <f t="shared" si="352"/>
        <v>-2.6999999999999691E-2</v>
      </c>
      <c r="AD46" s="57">
        <f t="shared" si="356"/>
        <v>-2.3296447291787994E-3</v>
      </c>
      <c r="AE46" s="14">
        <f t="shared" si="352"/>
        <v>-8.0000000000000071E-3</v>
      </c>
      <c r="AF46" s="57">
        <f t="shared" si="357"/>
        <v>-1.7472335468841672E-3</v>
      </c>
      <c r="AG46" s="14">
        <f t="shared" si="352"/>
        <v>-6.0000000000002274E-3</v>
      </c>
      <c r="AH46" s="57">
        <f t="shared" si="358"/>
        <v>-2.3296447291786711E-3</v>
      </c>
      <c r="AI46" s="14">
        <f t="shared" si="352"/>
        <v>-7.999999999999563E-3</v>
      </c>
      <c r="AJ46" s="57">
        <f t="shared" si="359"/>
        <v>2.91205591147186E-4</v>
      </c>
      <c r="AK46" s="14">
        <f t="shared" si="352"/>
        <v>9.9999999999944578E-4</v>
      </c>
      <c r="AL46" s="57">
        <f t="shared" si="360"/>
        <v>4.7466511357018126E-2</v>
      </c>
      <c r="AM46" s="14">
        <f t="shared" si="352"/>
        <v>0.16300000000000026</v>
      </c>
      <c r="AN46" s="57">
        <f t="shared" si="361"/>
        <v>2.5334886429819237E-2</v>
      </c>
      <c r="AO46" s="14">
        <f t="shared" si="352"/>
        <v>8.69999999999993E-2</v>
      </c>
      <c r="AP46" s="57">
        <f t="shared" si="362"/>
        <v>0</v>
      </c>
      <c r="AQ46" s="14" t="str">
        <f t="shared" si="352"/>
        <v>-</v>
      </c>
    </row>
    <row r="47" spans="2:43">
      <c r="B47" s="5" t="s">
        <v>73</v>
      </c>
      <c r="D47" s="21"/>
      <c r="E47" s="22"/>
      <c r="F47" s="57">
        <f t="shared" si="363"/>
        <v>0</v>
      </c>
      <c r="G47" s="14" t="s">
        <v>93</v>
      </c>
      <c r="H47" s="57">
        <f t="shared" si="337"/>
        <v>0</v>
      </c>
      <c r="I47" s="14" t="str">
        <f t="shared" si="338"/>
        <v>-</v>
      </c>
      <c r="J47" s="57">
        <f t="shared" si="339"/>
        <v>-1.3245033112583282E-3</v>
      </c>
      <c r="K47" s="14">
        <f t="shared" si="340"/>
        <v>-6.0000000000002274E-3</v>
      </c>
      <c r="L47" s="57">
        <f t="shared" si="341"/>
        <v>1.2141280353201014E-2</v>
      </c>
      <c r="M47" s="14">
        <f t="shared" si="342"/>
        <v>5.5000000000000604E-2</v>
      </c>
      <c r="N47" s="57">
        <f t="shared" si="343"/>
        <v>-3.0905077262693668E-3</v>
      </c>
      <c r="O47" s="14">
        <f t="shared" si="344"/>
        <v>-1.4000000000000234E-2</v>
      </c>
      <c r="P47" s="57">
        <f t="shared" si="345"/>
        <v>8.3885209713024846E-3</v>
      </c>
      <c r="Q47" s="14">
        <f t="shared" si="346"/>
        <v>3.8000000000000256E-2</v>
      </c>
      <c r="R47" s="57">
        <f t="shared" si="347"/>
        <v>2.2075055187625869E-4</v>
      </c>
      <c r="S47" s="14">
        <f t="shared" si="348"/>
        <v>9.9999999999944578E-4</v>
      </c>
      <c r="T47" s="57">
        <f t="shared" si="349"/>
        <v>1.1037527593818729E-3</v>
      </c>
      <c r="U47" s="14">
        <f t="shared" si="350"/>
        <v>4.9999999999998934E-3</v>
      </c>
      <c r="V47" s="57">
        <f t="shared" si="351"/>
        <v>-1.9867549668872962E-3</v>
      </c>
      <c r="W47" s="14">
        <f t="shared" si="352"/>
        <v>-8.9999999999994529E-3</v>
      </c>
      <c r="X47" s="57">
        <f t="shared" si="353"/>
        <v>2.4282560706400079E-3</v>
      </c>
      <c r="Y47" s="14">
        <f t="shared" si="352"/>
        <v>1.0999999999999233E-2</v>
      </c>
      <c r="Z47" s="57">
        <f t="shared" si="354"/>
        <v>2.1854304635761629E-2</v>
      </c>
      <c r="AA47" s="14">
        <f t="shared" si="352"/>
        <v>9.9000000000000199E-2</v>
      </c>
      <c r="AB47" s="57">
        <f t="shared" si="355"/>
        <v>-7.0640176600439558E-3</v>
      </c>
      <c r="AC47" s="14">
        <f t="shared" si="352"/>
        <v>-3.199999999999914E-2</v>
      </c>
      <c r="AD47" s="57">
        <f t="shared" si="356"/>
        <v>-1.766004415011041E-3</v>
      </c>
      <c r="AE47" s="14">
        <f t="shared" si="352"/>
        <v>-8.0000000000000071E-3</v>
      </c>
      <c r="AF47" s="57">
        <f t="shared" si="357"/>
        <v>-1.5452538631347823E-3</v>
      </c>
      <c r="AG47" s="14">
        <f t="shared" si="352"/>
        <v>-7.0000000000005613E-3</v>
      </c>
      <c r="AH47" s="57">
        <f t="shared" si="358"/>
        <v>-1.7660044150108432E-3</v>
      </c>
      <c r="AI47" s="14">
        <f t="shared" si="352"/>
        <v>-7.9999999999991189E-3</v>
      </c>
      <c r="AJ47" s="57">
        <f t="shared" si="359"/>
        <v>0</v>
      </c>
      <c r="AK47" s="14" t="str">
        <f t="shared" si="352"/>
        <v>-</v>
      </c>
      <c r="AL47" s="57">
        <f t="shared" si="360"/>
        <v>4.6578366445915786E-2</v>
      </c>
      <c r="AM47" s="14">
        <f t="shared" si="352"/>
        <v>0.21099999999999852</v>
      </c>
      <c r="AN47" s="57">
        <f t="shared" si="361"/>
        <v>1.8984547461368712E-2</v>
      </c>
      <c r="AO47" s="14">
        <f t="shared" si="352"/>
        <v>8.6000000000000298E-2</v>
      </c>
      <c r="AP47" s="57">
        <f t="shared" si="362"/>
        <v>0</v>
      </c>
      <c r="AQ47" s="14" t="str">
        <f t="shared" si="352"/>
        <v>-</v>
      </c>
    </row>
    <row r="48" spans="2:43">
      <c r="B48" s="5" t="s">
        <v>74</v>
      </c>
      <c r="D48" s="21"/>
      <c r="E48" s="22"/>
      <c r="F48" s="57">
        <f t="shared" si="363"/>
        <v>0</v>
      </c>
      <c r="G48" s="14" t="s">
        <v>93</v>
      </c>
      <c r="H48" s="57">
        <f t="shared" si="337"/>
        <v>0</v>
      </c>
      <c r="I48" s="14" t="str">
        <f t="shared" si="338"/>
        <v>-</v>
      </c>
      <c r="J48" s="57">
        <f t="shared" si="339"/>
        <v>1.2646221941193675E-3</v>
      </c>
      <c r="K48" s="14">
        <f t="shared" si="340"/>
        <v>3.9999999999995595E-3</v>
      </c>
      <c r="L48" s="57">
        <f t="shared" si="341"/>
        <v>1.296237748972506E-2</v>
      </c>
      <c r="M48" s="14">
        <f t="shared" si="342"/>
        <v>4.1000000000000369E-2</v>
      </c>
      <c r="N48" s="57">
        <f t="shared" si="343"/>
        <v>-1.5491621877964077E-2</v>
      </c>
      <c r="O48" s="14">
        <f t="shared" si="344"/>
        <v>-4.9000000000000377E-2</v>
      </c>
      <c r="P48" s="57">
        <f t="shared" si="345"/>
        <v>1.3278533038254901E-2</v>
      </c>
      <c r="Q48" s="14">
        <f t="shared" si="346"/>
        <v>4.2000000000000259E-2</v>
      </c>
      <c r="R48" s="57">
        <f t="shared" si="347"/>
        <v>-1.5807777426493502E-3</v>
      </c>
      <c r="S48" s="14">
        <f t="shared" si="348"/>
        <v>-4.9999999999998934E-3</v>
      </c>
      <c r="T48" s="57">
        <f t="shared" si="349"/>
        <v>-1.2646221941195069E-3</v>
      </c>
      <c r="U48" s="14">
        <f t="shared" si="350"/>
        <v>-4.0000000000000036E-3</v>
      </c>
      <c r="V48" s="57">
        <f t="shared" si="351"/>
        <v>-1.2646221941193681E-3</v>
      </c>
      <c r="W48" s="14">
        <f t="shared" si="352"/>
        <v>-3.9999999999995595E-3</v>
      </c>
      <c r="X48" s="57">
        <f t="shared" si="353"/>
        <v>-9.484666455896653E-4</v>
      </c>
      <c r="Y48" s="14">
        <f t="shared" si="352"/>
        <v>-3.0000000000001137E-3</v>
      </c>
      <c r="Z48" s="57">
        <f t="shared" si="354"/>
        <v>2.4343977236800353E-2</v>
      </c>
      <c r="AA48" s="14">
        <f t="shared" si="352"/>
        <v>7.6999999999999513E-2</v>
      </c>
      <c r="AB48" s="57">
        <f t="shared" si="355"/>
        <v>-8.2200442617767315E-3</v>
      </c>
      <c r="AC48" s="14">
        <f t="shared" si="352"/>
        <v>-2.5999999999999801E-2</v>
      </c>
      <c r="AD48" s="57">
        <f t="shared" si="356"/>
        <v>-6.3231109705968319E-4</v>
      </c>
      <c r="AE48" s="14">
        <f t="shared" si="352"/>
        <v>-1.9999999999997797E-3</v>
      </c>
      <c r="AF48" s="57">
        <f t="shared" si="357"/>
        <v>-5.0584887764781733E-3</v>
      </c>
      <c r="AG48" s="14">
        <f t="shared" si="352"/>
        <v>-1.6000000000000458E-2</v>
      </c>
      <c r="AH48" s="57">
        <f t="shared" si="358"/>
        <v>1.5807777426493502E-3</v>
      </c>
      <c r="AI48" s="14">
        <f t="shared" si="352"/>
        <v>4.9999999999998934E-3</v>
      </c>
      <c r="AJ48" s="57">
        <f t="shared" si="359"/>
        <v>3.1615554852998384E-4</v>
      </c>
      <c r="AK48" s="14">
        <f t="shared" si="352"/>
        <v>1.000000000000334E-3</v>
      </c>
      <c r="AL48" s="57">
        <f t="shared" si="360"/>
        <v>4.8055643376541154E-2</v>
      </c>
      <c r="AM48" s="14">
        <f t="shared" si="352"/>
        <v>0.15199999999999969</v>
      </c>
      <c r="AN48" s="57">
        <f t="shared" si="361"/>
        <v>2.7189377173569632E-2</v>
      </c>
      <c r="AO48" s="14">
        <f t="shared" si="352"/>
        <v>8.6000000000000743E-2</v>
      </c>
      <c r="AP48" s="57">
        <f t="shared" si="362"/>
        <v>0</v>
      </c>
      <c r="AQ48" s="14" t="str">
        <f t="shared" si="352"/>
        <v>-</v>
      </c>
    </row>
    <row r="49" spans="2:52" ht="16.5" thickBot="1">
      <c r="B49" s="5" t="s">
        <v>24</v>
      </c>
      <c r="D49" s="23"/>
      <c r="E49" s="24"/>
      <c r="F49" s="58">
        <f>F25-D25</f>
        <v>0</v>
      </c>
      <c r="G49" s="15" t="s">
        <v>93</v>
      </c>
      <c r="H49" s="58">
        <f>H25-F25</f>
        <v>0</v>
      </c>
      <c r="I49" s="15" t="str">
        <f>IF(I25-G25=0,"-",I25-G25)</f>
        <v>-</v>
      </c>
      <c r="J49" s="58">
        <f>J25-H25</f>
        <v>4.975372708757147E-4</v>
      </c>
      <c r="K49" s="15">
        <f>IF(K25-I25=0,"-",K25-I25)</f>
        <v>1.7353486023483633E-3</v>
      </c>
      <c r="L49" s="58">
        <f>L25-J25</f>
        <v>1.2455677869068081E-2</v>
      </c>
      <c r="M49" s="15">
        <f>IF(M25-K25=0,"-",M25-K25)</f>
        <v>4.3443867317405793E-2</v>
      </c>
      <c r="N49" s="58">
        <f>N25-L25</f>
        <v>-1.1818451790233971E-2</v>
      </c>
      <c r="O49" s="15">
        <f>IF(O25-M25=0,"-",O25-M25)</f>
        <v>-4.122130139116198E-2</v>
      </c>
      <c r="P49" s="58">
        <f>P25-N25</f>
        <v>1.1819096003721807E-2</v>
      </c>
      <c r="Q49" s="15">
        <f>IF(Q25-O25=0,"-",Q25-O25)</f>
        <v>4.1223548328308546E-2</v>
      </c>
      <c r="R49" s="58">
        <f>R25-P25</f>
        <v>-1.042906705758068E-3</v>
      </c>
      <c r="S49" s="15">
        <f>IF(S25-Q25=0,"-",S25-Q25)</f>
        <v>-3.6375298900352959E-3</v>
      </c>
      <c r="T49" s="58">
        <f>T25-R25</f>
        <v>-8.2036923132386766E-4</v>
      </c>
      <c r="U49" s="15">
        <f>IF(U25-S25=0,"-",U25-S25)</f>
        <v>-2.8613466413918154E-3</v>
      </c>
      <c r="V49" s="58">
        <f>V25-T25</f>
        <v>-1.1857589842905313E-3</v>
      </c>
      <c r="W49" s="15">
        <f>IF(W25-U25=0,"-",W25-U25)</f>
        <v>-4.1357810089057701E-3</v>
      </c>
      <c r="X49" s="58">
        <f>X25-V25</f>
        <v>6.077394362321055E-4</v>
      </c>
      <c r="Y49" s="15">
        <f>IF(Y25-W25=0,"-",Y25-W25)</f>
        <v>2.1197201556399925E-3</v>
      </c>
      <c r="Z49" s="58">
        <f>Z25-X25</f>
        <v>2.3280033609136542E-2</v>
      </c>
      <c r="AA49" s="15">
        <f>IF(AA25-Y25=0,"-",AA25-Y25)</f>
        <v>8.1197884361772221E-2</v>
      </c>
      <c r="AB49" s="58">
        <f>AB25-Z25</f>
        <v>-7.6902062836107371E-3</v>
      </c>
      <c r="AC49" s="15">
        <f>IF(AC25-AA25=0,"-",AC25-AA25)</f>
        <v>-2.6822490509194719E-2</v>
      </c>
      <c r="AD49" s="58">
        <f>AD25-AB25</f>
        <v>7.9350917803908128E-5</v>
      </c>
      <c r="AE49" s="15">
        <f>IF(AE25-AC25=0,"-",AE25-AC25)</f>
        <v>2.7676620901928572E-4</v>
      </c>
      <c r="AF49" s="58">
        <f>AF25-AD25</f>
        <v>-1.9126242548277092E-3</v>
      </c>
      <c r="AG49" s="15">
        <f>IF(AG25-AE25=0,"-",AG25-AE25)</f>
        <v>-6.6709973739071948E-3</v>
      </c>
      <c r="AH49" s="58">
        <f>AH25-AF25</f>
        <v>-2.1339568299176444E-3</v>
      </c>
      <c r="AI49" s="15">
        <f>IF(AI25-AG25=0,"-",AI25-AG25)</f>
        <v>-7.4429780823281888E-3</v>
      </c>
      <c r="AJ49" s="58">
        <f>AJ25-AH25</f>
        <v>2.8670739135802994E-4</v>
      </c>
      <c r="AK49" s="15">
        <f>IF(AK25-AI25=0,"-",AK25-AI25)</f>
        <v>1.000000000000778E-3</v>
      </c>
      <c r="AL49" s="58">
        <f>AL25-AJ25</f>
        <v>3.9334445316472233E-2</v>
      </c>
      <c r="AM49" s="15">
        <f>IF(AM25-AK25=0,"-",AM25-AK25)</f>
        <v>0.13719369120617975</v>
      </c>
      <c r="AN49" s="58">
        <f>AN25-AL25</f>
        <v>2.4929515907393542E-2</v>
      </c>
      <c r="AO49" s="15">
        <f>IF(AO25-AM25=0,"-",AO25-AM25)</f>
        <v>8.6951075064130023E-2</v>
      </c>
      <c r="AP49" s="58">
        <f>AP25-AN25</f>
        <v>0</v>
      </c>
      <c r="AQ49" s="15" t="str">
        <f>IF(AQ25-AO25=0,"-",AQ25-AO25)</f>
        <v>-</v>
      </c>
    </row>
    <row r="50" spans="2:52">
      <c r="H50" s="42"/>
      <c r="J50" s="42"/>
      <c r="L50" s="42"/>
      <c r="N50" s="42"/>
      <c r="P50" s="42"/>
      <c r="R50" s="42"/>
      <c r="T50" s="42"/>
      <c r="V50" s="42"/>
      <c r="X50" s="42"/>
      <c r="Z50" s="42"/>
      <c r="AB50" s="42"/>
      <c r="AD50" s="42"/>
      <c r="AF50" s="42"/>
      <c r="AH50" s="42"/>
      <c r="AJ50" s="42"/>
      <c r="AL50" s="42"/>
      <c r="AN50" s="42"/>
      <c r="AP50" s="42"/>
    </row>
    <row r="51" spans="2:52" hidden="1">
      <c r="D51" s="16">
        <f>MAX(D31:D49)</f>
        <v>0</v>
      </c>
      <c r="F51" s="16">
        <f>MAX(F31:F49)</f>
        <v>0</v>
      </c>
      <c r="H51" s="16"/>
      <c r="J51" s="16"/>
      <c r="L51" s="16"/>
      <c r="N51" s="16"/>
      <c r="P51" s="16"/>
      <c r="R51" s="16"/>
      <c r="T51" s="16"/>
      <c r="V51" s="16"/>
      <c r="X51" s="16"/>
      <c r="Z51" s="16"/>
      <c r="AB51" s="16"/>
      <c r="AD51" s="16"/>
      <c r="AF51" s="16"/>
      <c r="AH51" s="16"/>
      <c r="AJ51" s="16"/>
      <c r="AL51" s="16"/>
      <c r="AN51" s="16"/>
      <c r="AP51" s="16"/>
    </row>
    <row r="52" spans="2:52" ht="219" hidden="1" customHeight="1">
      <c r="B52" s="17" t="s">
        <v>26</v>
      </c>
      <c r="C52" s="18"/>
      <c r="D52" s="63"/>
      <c r="E52" s="64"/>
      <c r="F52" s="61"/>
      <c r="G52" s="62"/>
      <c r="H52" s="61" t="s">
        <v>27</v>
      </c>
      <c r="I52" s="62"/>
      <c r="J52" s="61" t="s">
        <v>27</v>
      </c>
      <c r="K52" s="62"/>
      <c r="L52" s="61" t="s">
        <v>27</v>
      </c>
      <c r="M52" s="62"/>
      <c r="N52" s="61" t="s">
        <v>78</v>
      </c>
      <c r="O52" s="62"/>
      <c r="P52" s="61" t="s">
        <v>78</v>
      </c>
      <c r="Q52" s="62"/>
      <c r="R52" s="61" t="s">
        <v>27</v>
      </c>
      <c r="S52" s="62"/>
      <c r="T52" s="61" t="s">
        <v>79</v>
      </c>
      <c r="U52" s="62"/>
      <c r="V52" s="61" t="s">
        <v>80</v>
      </c>
      <c r="W52" s="62"/>
      <c r="X52" s="61" t="s">
        <v>80</v>
      </c>
      <c r="Y52" s="62"/>
      <c r="Z52" s="61" t="s">
        <v>76</v>
      </c>
      <c r="AA52" s="62"/>
      <c r="AB52" s="61" t="s">
        <v>75</v>
      </c>
      <c r="AC52" s="62"/>
      <c r="AD52" s="61" t="s">
        <v>27</v>
      </c>
      <c r="AE52" s="62"/>
      <c r="AF52" s="61" t="s">
        <v>80</v>
      </c>
      <c r="AG52" s="62"/>
      <c r="AH52" s="61" t="s">
        <v>81</v>
      </c>
      <c r="AI52" s="62"/>
      <c r="AJ52" s="61" t="s">
        <v>81</v>
      </c>
      <c r="AK52" s="62"/>
      <c r="AL52" s="61" t="s">
        <v>77</v>
      </c>
      <c r="AM52" s="62"/>
      <c r="AN52" s="61" t="s">
        <v>28</v>
      </c>
      <c r="AO52" s="62"/>
      <c r="AP52" s="65" t="s">
        <v>82</v>
      </c>
      <c r="AQ52" s="66"/>
      <c r="AR52" s="67"/>
      <c r="AS52" s="68"/>
    </row>
    <row r="53" spans="2:52" hidden="1"/>
    <row r="54" spans="2:52" hidden="1">
      <c r="B54" s="1" t="s">
        <v>12</v>
      </c>
      <c r="D54" s="1" t="str">
        <f t="shared" ref="D54:D65" si="364">IF(OR(D7="-",D7&lt;0.02),"",D$28&amp;",")</f>
        <v/>
      </c>
      <c r="E54" s="1" t="str">
        <f t="shared" ref="E54:E65" si="365">IF(OR(D7="-",D7&gt;-0.02),"",D$28&amp;",")</f>
        <v/>
      </c>
      <c r="F54" s="1" t="str">
        <f t="shared" ref="F54:F65" si="366">IF(OR(F31="-",F31&lt;0.02),"",F$28&amp;",")</f>
        <v/>
      </c>
      <c r="G54" s="1" t="str">
        <f t="shared" ref="G54:G65" si="367">IF(OR(F31="-",F31&gt;-0.02),"",F$28&amp;",")</f>
        <v/>
      </c>
      <c r="H54" s="1" t="str">
        <f t="shared" ref="H54:H65" si="368">IF(OR(H31="-",H31&lt;0.02),"",H$28&amp;",")</f>
        <v/>
      </c>
      <c r="I54" s="1" t="str">
        <f t="shared" ref="I54:I65" si="369">IF(OR(H31="-",H31&gt;-0.02),"",H$28&amp;",")</f>
        <v/>
      </c>
      <c r="J54" s="1" t="str">
        <f t="shared" ref="J54:J65" si="370">IF(OR(J31="-",J31&lt;0.02),"",J$28&amp;",")</f>
        <v/>
      </c>
      <c r="K54" s="1" t="str">
        <f t="shared" ref="K54:K65" si="371">IF(OR(J31="-",J31&gt;-0.02),"",J$28&amp;",")</f>
        <v/>
      </c>
      <c r="L54" s="1" t="str">
        <f t="shared" ref="L54:L65" si="372">IF(OR(L31="-",L31&lt;0.02),"",L$28&amp;",")</f>
        <v/>
      </c>
      <c r="M54" s="1" t="str">
        <f t="shared" ref="M54:M65" si="373">IF(OR(L31="-",L31&gt;-0.02),"",L$28&amp;",")</f>
        <v/>
      </c>
      <c r="N54" s="1" t="str">
        <f t="shared" ref="N54:N65" si="374">IF(OR(N31="-",N31&lt;0.02),"",N$28&amp;",")</f>
        <v/>
      </c>
      <c r="O54" s="1" t="str">
        <f t="shared" ref="O54:O65" si="375">IF(OR(N31="-",N31&gt;-0.02),"",N$28&amp;",")</f>
        <v/>
      </c>
      <c r="P54" s="1" t="str">
        <f t="shared" ref="P54:P65" si="376">IF(OR(P31="-",P31&lt;0.02),"",P$28&amp;",")</f>
        <v/>
      </c>
      <c r="Q54" s="1" t="str">
        <f t="shared" ref="Q54:Q65" si="377">IF(OR(P31="-",P31&gt;-0.02),"",P$28&amp;",")</f>
        <v/>
      </c>
      <c r="R54" s="1" t="str">
        <f t="shared" ref="R54:R65" si="378">IF(OR(R31="-",R31&lt;0.02),"",R$28&amp;",")</f>
        <v/>
      </c>
      <c r="S54" s="1" t="str">
        <f t="shared" ref="S54:S65" si="379">IF(OR(R31="-",R31&gt;-0.02),"",R$28&amp;",")</f>
        <v/>
      </c>
      <c r="T54" s="1" t="str">
        <f t="shared" ref="T54:T65" si="380">IF(OR(T31="-",T31&lt;0.02),"",T$28&amp;",")</f>
        <v/>
      </c>
      <c r="U54" s="1" t="str">
        <f t="shared" ref="U54:U65" si="381">IF(OR(T31="-",T31&gt;-0.02),"",T$28&amp;",")</f>
        <v/>
      </c>
      <c r="V54" s="1" t="str">
        <f t="shared" ref="V54:V65" si="382">IF(OR(V31="-",V31&lt;0.02),"",V$28&amp;",")</f>
        <v/>
      </c>
      <c r="W54" s="1" t="str">
        <f t="shared" ref="W54:W65" si="383">IF(OR(V31="-",V31&gt;-0.02),"",V$28&amp;",")</f>
        <v/>
      </c>
      <c r="X54" s="1" t="str">
        <f t="shared" ref="X54:X65" si="384">IF(OR(X31="-",X31&lt;0.02),"",X$28&amp;",")</f>
        <v/>
      </c>
      <c r="Y54" s="1" t="str">
        <f t="shared" ref="Y54:Y65" si="385">IF(OR(X31="-",X31&gt;-0.02),"",X$28&amp;",")</f>
        <v/>
      </c>
      <c r="Z54" s="1" t="str">
        <f t="shared" ref="Z54:Z65" si="386">IF(OR(Z31="-",Z31&lt;0.02),"",Z$28&amp;",")</f>
        <v/>
      </c>
      <c r="AA54" s="1" t="str">
        <f t="shared" ref="AA54:AA65" si="387">IF(OR(Z31="-",Z31&gt;-0.02),"",Z$28&amp;",")</f>
        <v/>
      </c>
      <c r="AB54" s="1" t="str">
        <f t="shared" ref="AB54:AB65" si="388">IF(OR(AB31="-",AB31&lt;0.02),"",AB$28&amp;",")</f>
        <v/>
      </c>
      <c r="AC54" s="1" t="str">
        <f t="shared" ref="AC54:AC65" si="389">IF(OR(AB31="-",AB31&gt;-0.02),"",AB$28&amp;",")</f>
        <v/>
      </c>
      <c r="AD54" s="1" t="str">
        <f t="shared" ref="AD54:AD65" si="390">IF(OR(AD31="-",AD31&lt;0.02),"",AD$28&amp;",")</f>
        <v/>
      </c>
      <c r="AE54" s="1" t="str">
        <f t="shared" ref="AE54:AE65" si="391">IF(OR(AD31="-",AD31&gt;-0.02),"",AD$28&amp;",")</f>
        <v/>
      </c>
      <c r="AF54" s="1" t="str">
        <f t="shared" ref="AF54:AF65" si="392">IF(OR(AF31="-",AF31&lt;0.02),"",AF$28&amp;",")</f>
        <v/>
      </c>
      <c r="AG54" s="1" t="str">
        <f t="shared" ref="AG54:AG65" si="393">IF(OR(AF31="-",AF31&gt;-0.02),"",AF$28&amp;",")</f>
        <v/>
      </c>
      <c r="AH54" s="1" t="str">
        <f t="shared" ref="AH54:AH65" si="394">IF(OR(AH31="-",AH31&lt;0.02),"",AH$28&amp;",")</f>
        <v/>
      </c>
      <c r="AI54" s="1" t="str">
        <f t="shared" ref="AI54:AI65" si="395">IF(OR(AH31="-",AH31&gt;-0.02),"",AH$28&amp;",")</f>
        <v/>
      </c>
      <c r="AJ54" s="1" t="str">
        <f t="shared" ref="AJ54:AJ65" si="396">IF(OR(AJ31="-",AJ31&lt;0.02),"",AJ$28&amp;",")</f>
        <v/>
      </c>
      <c r="AK54" s="1" t="str">
        <f t="shared" ref="AK54:AK65" si="397">IF(OR(AJ31="-",AJ31&gt;-0.02),"",AJ$28&amp;",")</f>
        <v/>
      </c>
      <c r="AL54" s="1" t="str">
        <f t="shared" ref="AL54:AL65" si="398">IF(OR(AL31="-",AL31&lt;0.02),"",AL$28&amp;",")</f>
        <v>Table 1053: volumes and mpans etc forecast,</v>
      </c>
      <c r="AM54" s="1" t="str">
        <f t="shared" ref="AM54:AM65" si="399">IF(OR(AL31="-",AL31&gt;-0.02),"",AL$28&amp;",")</f>
        <v/>
      </c>
      <c r="AN54" s="1" t="str">
        <f t="shared" ref="AN54:AN65" si="400">IF(OR(AN31="-",AN31&lt;0.02),"",AN$28&amp;",")</f>
        <v>Table 1076: allowed revenue,</v>
      </c>
      <c r="AO54" s="1" t="str">
        <f t="shared" ref="AO54:AO65" si="401">IF(OR(AN31="-",AN31&gt;-0.02),"",AN$28&amp;",")</f>
        <v/>
      </c>
      <c r="AP54" s="1" t="str">
        <f t="shared" ref="AP54:AP65" si="402">IF(OR(AP31="-",AP31&lt;0.02),"",AP$28&amp;",")</f>
        <v/>
      </c>
      <c r="AQ54" s="1" t="str">
        <f t="shared" ref="AQ54:AQ65" si="403">IF(OR(AP31="-",AP31&gt;-0.02),"",AP$28&amp;",")</f>
        <v/>
      </c>
      <c r="AU54" s="1" t="str">
        <f>D54&amp;F54&amp;H54&amp;J54&amp;L54&amp;N54&amp;P54&amp;R54&amp;T54&amp;V54&amp;X54&amp;Z54&amp;AB54&amp;AD54&amp;AF54&amp;AH54&amp;AJ54&amp;AL54&amp;AN54&amp;AP54</f>
        <v>Table 1053: volumes and mpans etc forecast,Table 1076: allowed revenue,</v>
      </c>
      <c r="AV54" s="1" t="str">
        <f>E54&amp;G54&amp;I54&amp;K54&amp;M54&amp;O54&amp;Q54&amp;S54&amp;U54&amp;W54&amp;Y54&amp;AA54&amp;AC54&amp;AE54&amp;AG54&amp;AI54&amp;AK54&amp;AM54&amp;AO54&amp;AQ54</f>
        <v/>
      </c>
      <c r="AW54" s="1" t="str">
        <f>IF(AU54="","No factors contributing to greater than 2% upward change.",AY54)</f>
        <v>Gone up mainly due to Table 1053: volumes and mpans etc forecast,Table 1076: allowed revenue,</v>
      </c>
      <c r="AX54" s="1" t="str">
        <f>IF(AV54="","No factors contributing to greater than 2% downward change.",AZ54)</f>
        <v>No factors contributing to greater than 2% downward change.</v>
      </c>
      <c r="AY54" s="1" t="str">
        <f>"Gone up mainly due to "&amp;AU54</f>
        <v>Gone up mainly due to Table 1053: volumes and mpans etc forecast,Table 1076: allowed revenue,</v>
      </c>
      <c r="AZ54" s="1" t="str">
        <f>"Gone down mainly due to "&amp;AV54</f>
        <v xml:space="preserve">Gone down mainly due to </v>
      </c>
    </row>
    <row r="55" spans="2:52" hidden="1">
      <c r="B55" s="1" t="s">
        <v>13</v>
      </c>
      <c r="D55" s="1" t="str">
        <f t="shared" si="364"/>
        <v/>
      </c>
      <c r="E55" s="1" t="str">
        <f t="shared" si="365"/>
        <v/>
      </c>
      <c r="F55" s="1" t="str">
        <f t="shared" si="366"/>
        <v/>
      </c>
      <c r="G55" s="1" t="str">
        <f t="shared" si="367"/>
        <v/>
      </c>
      <c r="H55" s="1" t="str">
        <f t="shared" si="368"/>
        <v/>
      </c>
      <c r="I55" s="1" t="str">
        <f t="shared" si="369"/>
        <v/>
      </c>
      <c r="J55" s="1" t="str">
        <f t="shared" si="370"/>
        <v/>
      </c>
      <c r="K55" s="1" t="str">
        <f t="shared" si="371"/>
        <v/>
      </c>
      <c r="L55" s="1" t="str">
        <f t="shared" si="372"/>
        <v/>
      </c>
      <c r="M55" s="1" t="str">
        <f t="shared" si="373"/>
        <v/>
      </c>
      <c r="N55" s="1" t="str">
        <f t="shared" si="374"/>
        <v/>
      </c>
      <c r="O55" s="1" t="str">
        <f t="shared" si="375"/>
        <v/>
      </c>
      <c r="P55" s="1" t="str">
        <f t="shared" si="376"/>
        <v/>
      </c>
      <c r="Q55" s="1" t="str">
        <f t="shared" si="377"/>
        <v/>
      </c>
      <c r="R55" s="1" t="str">
        <f t="shared" si="378"/>
        <v/>
      </c>
      <c r="S55" s="1" t="str">
        <f t="shared" si="379"/>
        <v/>
      </c>
      <c r="T55" s="1" t="str">
        <f t="shared" si="380"/>
        <v/>
      </c>
      <c r="U55" s="1" t="str">
        <f t="shared" si="381"/>
        <v/>
      </c>
      <c r="V55" s="1" t="str">
        <f t="shared" si="382"/>
        <v/>
      </c>
      <c r="W55" s="1" t="str">
        <f t="shared" si="383"/>
        <v/>
      </c>
      <c r="X55" s="1" t="str">
        <f t="shared" si="384"/>
        <v/>
      </c>
      <c r="Y55" s="1" t="str">
        <f t="shared" si="385"/>
        <v/>
      </c>
      <c r="Z55" s="1" t="str">
        <f t="shared" si="386"/>
        <v/>
      </c>
      <c r="AA55" s="1" t="str">
        <f t="shared" si="387"/>
        <v/>
      </c>
      <c r="AB55" s="1" t="str">
        <f t="shared" si="388"/>
        <v/>
      </c>
      <c r="AC55" s="1" t="str">
        <f t="shared" si="389"/>
        <v/>
      </c>
      <c r="AD55" s="1" t="str">
        <f t="shared" si="390"/>
        <v/>
      </c>
      <c r="AE55" s="1" t="str">
        <f t="shared" si="391"/>
        <v/>
      </c>
      <c r="AF55" s="1" t="str">
        <f t="shared" si="392"/>
        <v/>
      </c>
      <c r="AG55" s="1" t="str">
        <f t="shared" si="393"/>
        <v/>
      </c>
      <c r="AH55" s="1" t="str">
        <f t="shared" si="394"/>
        <v/>
      </c>
      <c r="AI55" s="1" t="str">
        <f t="shared" si="395"/>
        <v/>
      </c>
      <c r="AJ55" s="1" t="str">
        <f t="shared" si="396"/>
        <v/>
      </c>
      <c r="AK55" s="1" t="str">
        <f t="shared" si="397"/>
        <v/>
      </c>
      <c r="AL55" s="1" t="str">
        <f t="shared" si="398"/>
        <v>Table 1053: volumes and mpans etc forecast,</v>
      </c>
      <c r="AM55" s="1" t="str">
        <f t="shared" si="399"/>
        <v/>
      </c>
      <c r="AN55" s="1" t="str">
        <f t="shared" si="400"/>
        <v>Table 1076: allowed revenue,</v>
      </c>
      <c r="AO55" s="1" t="str">
        <f t="shared" si="401"/>
        <v/>
      </c>
      <c r="AP55" s="1" t="str">
        <f t="shared" si="402"/>
        <v/>
      </c>
      <c r="AQ55" s="1" t="str">
        <f t="shared" si="403"/>
        <v/>
      </c>
      <c r="AU55" s="1" t="str">
        <f t="shared" ref="AU55:AU71" si="404">D55&amp;F55&amp;H55&amp;J55&amp;L55&amp;N55&amp;P55&amp;R55&amp;T55&amp;V55&amp;X55&amp;Z55&amp;AB55&amp;AD55&amp;AF55&amp;AH55&amp;AJ55&amp;AL55&amp;AN55&amp;AP55</f>
        <v>Table 1053: volumes and mpans etc forecast,Table 1076: allowed revenue,</v>
      </c>
      <c r="AV55" s="1" t="str">
        <f t="shared" ref="AV55:AV71" si="405">E55&amp;G55&amp;I55&amp;K55&amp;M55&amp;O55&amp;Q55&amp;S55&amp;U55&amp;W55&amp;Y55&amp;AA55&amp;AC55&amp;AE55&amp;AG55&amp;AI55&amp;AK55&amp;AM55&amp;AO55&amp;AQ55</f>
        <v/>
      </c>
      <c r="AW55" s="1" t="str">
        <f t="shared" ref="AW55:AW71" si="406">IF(AU55="","No factors contributing to greater than 2% upward change.",AY55)</f>
        <v>Gone up mainly due to Table 1053: volumes and mpans etc forecast,Table 1076: allowed revenue,</v>
      </c>
      <c r="AX55" s="1" t="str">
        <f t="shared" ref="AX55:AX71" si="407">IF(AV55="","No factors contributing to greater than 2% downward change.",AZ55)</f>
        <v>No factors contributing to greater than 2% downward change.</v>
      </c>
      <c r="AY55" s="1" t="str">
        <f t="shared" ref="AY55:AY71" si="408">"Gone up mainly due to "&amp;AU55</f>
        <v>Gone up mainly due to Table 1053: volumes and mpans etc forecast,Table 1076: allowed revenue,</v>
      </c>
      <c r="AZ55" s="1" t="str">
        <f t="shared" ref="AZ55:AZ71" si="409">"Gone down mainly due to "&amp;AV55</f>
        <v xml:space="preserve">Gone down mainly due to </v>
      </c>
    </row>
    <row r="56" spans="2:52" hidden="1">
      <c r="B56" s="1" t="s">
        <v>14</v>
      </c>
      <c r="D56" s="1" t="str">
        <f t="shared" si="364"/>
        <v/>
      </c>
      <c r="E56" s="1" t="str">
        <f t="shared" si="365"/>
        <v/>
      </c>
      <c r="F56" s="1" t="str">
        <f t="shared" si="366"/>
        <v/>
      </c>
      <c r="G56" s="1" t="str">
        <f t="shared" si="367"/>
        <v/>
      </c>
      <c r="H56" s="1" t="str">
        <f t="shared" si="368"/>
        <v/>
      </c>
      <c r="I56" s="1" t="str">
        <f t="shared" si="369"/>
        <v/>
      </c>
      <c r="J56" s="1" t="str">
        <f t="shared" si="370"/>
        <v/>
      </c>
      <c r="K56" s="1" t="str">
        <f t="shared" si="371"/>
        <v/>
      </c>
      <c r="L56" s="1" t="str">
        <f t="shared" si="372"/>
        <v/>
      </c>
      <c r="M56" s="1" t="str">
        <f t="shared" si="373"/>
        <v/>
      </c>
      <c r="N56" s="1" t="str">
        <f t="shared" si="374"/>
        <v/>
      </c>
      <c r="O56" s="1" t="str">
        <f t="shared" si="375"/>
        <v>Table 1020: Change In 500MW Model,</v>
      </c>
      <c r="P56" s="1" t="str">
        <f t="shared" si="376"/>
        <v/>
      </c>
      <c r="Q56" s="1" t="str">
        <f t="shared" si="377"/>
        <v/>
      </c>
      <c r="R56" s="1" t="str">
        <f t="shared" si="378"/>
        <v/>
      </c>
      <c r="S56" s="1" t="str">
        <f t="shared" si="379"/>
        <v/>
      </c>
      <c r="T56" s="1" t="str">
        <f t="shared" si="380"/>
        <v/>
      </c>
      <c r="U56" s="1" t="str">
        <f t="shared" si="381"/>
        <v/>
      </c>
      <c r="V56" s="1" t="str">
        <f t="shared" si="382"/>
        <v/>
      </c>
      <c r="W56" s="1" t="str">
        <f t="shared" si="383"/>
        <v/>
      </c>
      <c r="X56" s="1" t="str">
        <f t="shared" si="384"/>
        <v/>
      </c>
      <c r="Y56" s="1" t="str">
        <f t="shared" si="385"/>
        <v/>
      </c>
      <c r="Z56" s="1" t="str">
        <f t="shared" si="386"/>
        <v/>
      </c>
      <c r="AA56" s="1" t="str">
        <f t="shared" si="387"/>
        <v>Table 1059: Otex,</v>
      </c>
      <c r="AB56" s="1" t="str">
        <f t="shared" si="388"/>
        <v/>
      </c>
      <c r="AC56" s="1" t="str">
        <f t="shared" si="389"/>
        <v/>
      </c>
      <c r="AD56" s="1" t="str">
        <f t="shared" si="390"/>
        <v/>
      </c>
      <c r="AE56" s="1" t="str">
        <f t="shared" si="391"/>
        <v/>
      </c>
      <c r="AF56" s="1" t="str">
        <f t="shared" si="392"/>
        <v/>
      </c>
      <c r="AG56" s="1" t="str">
        <f t="shared" si="393"/>
        <v/>
      </c>
      <c r="AH56" s="1" t="str">
        <f t="shared" si="394"/>
        <v/>
      </c>
      <c r="AI56" s="1" t="str">
        <f t="shared" si="395"/>
        <v/>
      </c>
      <c r="AJ56" s="1" t="str">
        <f t="shared" si="396"/>
        <v/>
      </c>
      <c r="AK56" s="1" t="str">
        <f t="shared" si="397"/>
        <v/>
      </c>
      <c r="AL56" s="1" t="str">
        <f t="shared" si="398"/>
        <v>Table 1053: volumes and mpans etc forecast,</v>
      </c>
      <c r="AM56" s="1" t="str">
        <f t="shared" si="399"/>
        <v/>
      </c>
      <c r="AN56" s="1" t="str">
        <f t="shared" si="400"/>
        <v>Table 1076: allowed revenue,</v>
      </c>
      <c r="AO56" s="1" t="str">
        <f t="shared" si="401"/>
        <v/>
      </c>
      <c r="AP56" s="1" t="str">
        <f t="shared" si="402"/>
        <v/>
      </c>
      <c r="AQ56" s="1" t="str">
        <f t="shared" si="403"/>
        <v/>
      </c>
      <c r="AU56" s="1" t="str">
        <f t="shared" si="404"/>
        <v>Table 1053: volumes and mpans etc forecast,Table 1076: allowed revenue,</v>
      </c>
      <c r="AV56" s="1" t="str">
        <f t="shared" si="405"/>
        <v>Table 1020: Change In 500MW Model,Table 1059: Otex,</v>
      </c>
      <c r="AW56" s="1" t="str">
        <f t="shared" si="406"/>
        <v>Gone up mainly due to Table 1053: volumes and mpans etc forecast,Table 1076: allowed revenue,</v>
      </c>
      <c r="AX56" s="1" t="str">
        <f t="shared" si="407"/>
        <v>Gone down mainly due to Table 1020: Change In 500MW Model,Table 1059: Otex,</v>
      </c>
      <c r="AY56" s="1" t="str">
        <f t="shared" si="408"/>
        <v>Gone up mainly due to Table 1053: volumes and mpans etc forecast,Table 1076: allowed revenue,</v>
      </c>
      <c r="AZ56" s="1" t="str">
        <f t="shared" si="409"/>
        <v>Gone down mainly due to Table 1020: Change In 500MW Model,Table 1059: Otex,</v>
      </c>
    </row>
    <row r="57" spans="2:52" hidden="1">
      <c r="B57" s="1" t="s">
        <v>15</v>
      </c>
      <c r="D57" s="1" t="str">
        <f t="shared" si="364"/>
        <v/>
      </c>
      <c r="E57" s="1" t="str">
        <f t="shared" si="365"/>
        <v/>
      </c>
      <c r="F57" s="1" t="str">
        <f t="shared" si="366"/>
        <v/>
      </c>
      <c r="G57" s="1" t="str">
        <f t="shared" si="367"/>
        <v/>
      </c>
      <c r="H57" s="1" t="str">
        <f t="shared" si="368"/>
        <v/>
      </c>
      <c r="I57" s="1" t="str">
        <f t="shared" si="369"/>
        <v/>
      </c>
      <c r="J57" s="1" t="str">
        <f t="shared" si="370"/>
        <v/>
      </c>
      <c r="K57" s="1" t="str">
        <f t="shared" si="371"/>
        <v/>
      </c>
      <c r="L57" s="1" t="str">
        <f t="shared" si="372"/>
        <v/>
      </c>
      <c r="M57" s="1" t="str">
        <f t="shared" si="373"/>
        <v/>
      </c>
      <c r="N57" s="1" t="str">
        <f t="shared" si="374"/>
        <v/>
      </c>
      <c r="O57" s="1" t="str">
        <f t="shared" si="375"/>
        <v/>
      </c>
      <c r="P57" s="1" t="str">
        <f t="shared" si="376"/>
        <v/>
      </c>
      <c r="Q57" s="1" t="str">
        <f t="shared" si="377"/>
        <v/>
      </c>
      <c r="R57" s="1" t="str">
        <f t="shared" si="378"/>
        <v/>
      </c>
      <c r="S57" s="1" t="str">
        <f t="shared" si="379"/>
        <v/>
      </c>
      <c r="T57" s="1" t="str">
        <f t="shared" si="380"/>
        <v/>
      </c>
      <c r="U57" s="1" t="str">
        <f t="shared" si="381"/>
        <v/>
      </c>
      <c r="V57" s="1" t="str">
        <f t="shared" si="382"/>
        <v/>
      </c>
      <c r="W57" s="1" t="str">
        <f t="shared" si="383"/>
        <v/>
      </c>
      <c r="X57" s="1" t="str">
        <f t="shared" si="384"/>
        <v/>
      </c>
      <c r="Y57" s="1" t="str">
        <f t="shared" si="385"/>
        <v/>
      </c>
      <c r="Z57" s="1" t="str">
        <f t="shared" si="386"/>
        <v/>
      </c>
      <c r="AA57" s="1" t="str">
        <f t="shared" si="387"/>
        <v/>
      </c>
      <c r="AB57" s="1" t="str">
        <f t="shared" si="388"/>
        <v/>
      </c>
      <c r="AC57" s="1" t="str">
        <f t="shared" si="389"/>
        <v/>
      </c>
      <c r="AD57" s="1" t="str">
        <f t="shared" si="390"/>
        <v/>
      </c>
      <c r="AE57" s="1" t="str">
        <f t="shared" si="391"/>
        <v/>
      </c>
      <c r="AF57" s="1" t="str">
        <f t="shared" si="392"/>
        <v/>
      </c>
      <c r="AG57" s="1" t="str">
        <f t="shared" si="393"/>
        <v/>
      </c>
      <c r="AH57" s="1" t="str">
        <f t="shared" si="394"/>
        <v/>
      </c>
      <c r="AI57" s="1" t="str">
        <f t="shared" si="395"/>
        <v/>
      </c>
      <c r="AJ57" s="1" t="str">
        <f t="shared" si="396"/>
        <v/>
      </c>
      <c r="AK57" s="1" t="str">
        <f t="shared" si="397"/>
        <v/>
      </c>
      <c r="AL57" s="1" t="str">
        <f t="shared" si="398"/>
        <v>Table 1053: volumes and mpans etc forecast,</v>
      </c>
      <c r="AM57" s="1" t="str">
        <f t="shared" si="399"/>
        <v/>
      </c>
      <c r="AN57" s="1" t="str">
        <f t="shared" si="400"/>
        <v>Table 1076: allowed revenue,</v>
      </c>
      <c r="AO57" s="1" t="str">
        <f t="shared" si="401"/>
        <v/>
      </c>
      <c r="AP57" s="1" t="str">
        <f t="shared" si="402"/>
        <v/>
      </c>
      <c r="AQ57" s="1" t="str">
        <f t="shared" si="403"/>
        <v/>
      </c>
      <c r="AU57" s="1" t="str">
        <f t="shared" si="404"/>
        <v>Table 1053: volumes and mpans etc forecast,Table 1076: allowed revenue,</v>
      </c>
      <c r="AV57" s="1" t="str">
        <f t="shared" si="405"/>
        <v/>
      </c>
      <c r="AW57" s="1" t="str">
        <f t="shared" si="406"/>
        <v>Gone up mainly due to Table 1053: volumes and mpans etc forecast,Table 1076: allowed revenue,</v>
      </c>
      <c r="AX57" s="1" t="str">
        <f t="shared" si="407"/>
        <v>No factors contributing to greater than 2% downward change.</v>
      </c>
      <c r="AY57" s="1" t="str">
        <f t="shared" si="408"/>
        <v>Gone up mainly due to Table 1053: volumes and mpans etc forecast,Table 1076: allowed revenue,</v>
      </c>
      <c r="AZ57" s="1" t="str">
        <f t="shared" si="409"/>
        <v xml:space="preserve">Gone down mainly due to </v>
      </c>
    </row>
    <row r="58" spans="2:52" hidden="1">
      <c r="B58" s="1" t="s">
        <v>16</v>
      </c>
      <c r="D58" s="1" t="str">
        <f t="shared" si="364"/>
        <v/>
      </c>
      <c r="E58" s="1" t="str">
        <f t="shared" si="365"/>
        <v/>
      </c>
      <c r="F58" s="1" t="str">
        <f t="shared" si="366"/>
        <v/>
      </c>
      <c r="G58" s="1" t="str">
        <f t="shared" si="367"/>
        <v/>
      </c>
      <c r="H58" s="1" t="str">
        <f t="shared" si="368"/>
        <v/>
      </c>
      <c r="I58" s="1" t="str">
        <f t="shared" si="369"/>
        <v/>
      </c>
      <c r="J58" s="1" t="str">
        <f t="shared" si="370"/>
        <v/>
      </c>
      <c r="K58" s="1" t="str">
        <f t="shared" si="371"/>
        <v/>
      </c>
      <c r="L58" s="1" t="str">
        <f t="shared" si="372"/>
        <v/>
      </c>
      <c r="M58" s="1" t="str">
        <f t="shared" si="373"/>
        <v/>
      </c>
      <c r="N58" s="1" t="str">
        <f t="shared" si="374"/>
        <v/>
      </c>
      <c r="O58" s="1" t="str">
        <f t="shared" si="375"/>
        <v/>
      </c>
      <c r="P58" s="1" t="str">
        <f t="shared" si="376"/>
        <v/>
      </c>
      <c r="Q58" s="1" t="str">
        <f t="shared" si="377"/>
        <v/>
      </c>
      <c r="R58" s="1" t="str">
        <f t="shared" si="378"/>
        <v/>
      </c>
      <c r="S58" s="1" t="str">
        <f t="shared" si="379"/>
        <v/>
      </c>
      <c r="T58" s="1" t="str">
        <f t="shared" si="380"/>
        <v/>
      </c>
      <c r="U58" s="1" t="str">
        <f t="shared" si="381"/>
        <v/>
      </c>
      <c r="V58" s="1" t="str">
        <f t="shared" si="382"/>
        <v>Table 1041: load characteristics (Coincidence Factor),</v>
      </c>
      <c r="W58" s="1" t="str">
        <f t="shared" si="383"/>
        <v/>
      </c>
      <c r="X58" s="1" t="str">
        <f t="shared" si="384"/>
        <v/>
      </c>
      <c r="Y58" s="1" t="str">
        <f t="shared" si="385"/>
        <v/>
      </c>
      <c r="Z58" s="1" t="str">
        <f t="shared" si="386"/>
        <v/>
      </c>
      <c r="AA58" s="1" t="str">
        <f t="shared" si="387"/>
        <v/>
      </c>
      <c r="AB58" s="1" t="str">
        <f t="shared" si="388"/>
        <v/>
      </c>
      <c r="AC58" s="1" t="str">
        <f t="shared" si="389"/>
        <v/>
      </c>
      <c r="AD58" s="1" t="str">
        <f t="shared" si="390"/>
        <v/>
      </c>
      <c r="AE58" s="1" t="str">
        <f t="shared" si="391"/>
        <v/>
      </c>
      <c r="AF58" s="1" t="str">
        <f t="shared" si="392"/>
        <v/>
      </c>
      <c r="AG58" s="1" t="str">
        <f t="shared" si="393"/>
        <v/>
      </c>
      <c r="AH58" s="1" t="str">
        <f t="shared" si="394"/>
        <v/>
      </c>
      <c r="AI58" s="1" t="str">
        <f t="shared" si="395"/>
        <v/>
      </c>
      <c r="AJ58" s="1" t="str">
        <f t="shared" si="396"/>
        <v/>
      </c>
      <c r="AK58" s="1" t="str">
        <f t="shared" si="397"/>
        <v/>
      </c>
      <c r="AL58" s="1" t="str">
        <f t="shared" si="398"/>
        <v>Table 1053: volumes and mpans etc forecast,</v>
      </c>
      <c r="AM58" s="1" t="str">
        <f t="shared" si="399"/>
        <v/>
      </c>
      <c r="AN58" s="1" t="str">
        <f t="shared" si="400"/>
        <v>Table 1076: allowed revenue,</v>
      </c>
      <c r="AO58" s="1" t="str">
        <f t="shared" si="401"/>
        <v/>
      </c>
      <c r="AP58" s="1" t="str">
        <f t="shared" si="402"/>
        <v/>
      </c>
      <c r="AQ58" s="1" t="str">
        <f t="shared" si="403"/>
        <v/>
      </c>
      <c r="AU58" s="1" t="str">
        <f t="shared" si="404"/>
        <v>Table 1041: load characteristics (Coincidence Factor),Table 1053: volumes and mpans etc forecast,Table 1076: allowed revenue,</v>
      </c>
      <c r="AV58" s="1" t="str">
        <f t="shared" si="405"/>
        <v/>
      </c>
      <c r="AW58" s="1" t="str">
        <f t="shared" si="406"/>
        <v>Gone up mainly due to Table 1041: load characteristics (Coincidence Factor),Table 1053: volumes and mpans etc forecast,Table 1076: allowed revenue,</v>
      </c>
      <c r="AX58" s="1" t="str">
        <f t="shared" si="407"/>
        <v>No factors contributing to greater than 2% downward change.</v>
      </c>
      <c r="AY58" s="1" t="str">
        <f t="shared" si="408"/>
        <v>Gone up mainly due to Table 1041: load characteristics (Coincidence Factor),Table 1053: volumes and mpans etc forecast,Table 1076: allowed revenue,</v>
      </c>
      <c r="AZ58" s="1" t="str">
        <f t="shared" si="409"/>
        <v xml:space="preserve">Gone down mainly due to </v>
      </c>
    </row>
    <row r="59" spans="2:52" hidden="1">
      <c r="B59" s="1" t="s">
        <v>17</v>
      </c>
      <c r="D59" s="1" t="str">
        <f t="shared" si="364"/>
        <v/>
      </c>
      <c r="E59" s="1" t="str">
        <f t="shared" si="365"/>
        <v/>
      </c>
      <c r="F59" s="1" t="str">
        <f t="shared" si="366"/>
        <v/>
      </c>
      <c r="G59" s="1" t="str">
        <f t="shared" si="367"/>
        <v/>
      </c>
      <c r="H59" s="1" t="str">
        <f t="shared" si="368"/>
        <v/>
      </c>
      <c r="I59" s="1" t="str">
        <f t="shared" si="369"/>
        <v/>
      </c>
      <c r="J59" s="1" t="str">
        <f t="shared" si="370"/>
        <v/>
      </c>
      <c r="K59" s="1" t="str">
        <f t="shared" si="371"/>
        <v/>
      </c>
      <c r="L59" s="1" t="str">
        <f t="shared" si="372"/>
        <v/>
      </c>
      <c r="M59" s="1" t="str">
        <f t="shared" si="373"/>
        <v/>
      </c>
      <c r="N59" s="1" t="str">
        <f t="shared" si="374"/>
        <v/>
      </c>
      <c r="O59" s="1" t="str">
        <f t="shared" si="375"/>
        <v>Table 1020: Change In 500MW Model,</v>
      </c>
      <c r="P59" s="1" t="str">
        <f t="shared" si="376"/>
        <v/>
      </c>
      <c r="Q59" s="1" t="str">
        <f t="shared" si="377"/>
        <v/>
      </c>
      <c r="R59" s="1" t="str">
        <f t="shared" si="378"/>
        <v/>
      </c>
      <c r="S59" s="1" t="str">
        <f t="shared" si="379"/>
        <v/>
      </c>
      <c r="T59" s="1" t="str">
        <f t="shared" si="380"/>
        <v/>
      </c>
      <c r="U59" s="1" t="str">
        <f t="shared" si="381"/>
        <v/>
      </c>
      <c r="V59" s="1" t="str">
        <f t="shared" si="382"/>
        <v/>
      </c>
      <c r="W59" s="1" t="str">
        <f t="shared" si="383"/>
        <v/>
      </c>
      <c r="X59" s="1" t="str">
        <f t="shared" si="384"/>
        <v/>
      </c>
      <c r="Y59" s="1" t="str">
        <f t="shared" si="385"/>
        <v/>
      </c>
      <c r="Z59" s="1" t="str">
        <f t="shared" si="386"/>
        <v/>
      </c>
      <c r="AA59" s="1" t="str">
        <f t="shared" si="387"/>
        <v>Table 1059: Otex,</v>
      </c>
      <c r="AB59" s="1" t="str">
        <f t="shared" si="388"/>
        <v/>
      </c>
      <c r="AC59" s="1" t="str">
        <f t="shared" si="389"/>
        <v/>
      </c>
      <c r="AD59" s="1" t="str">
        <f t="shared" si="390"/>
        <v/>
      </c>
      <c r="AE59" s="1" t="str">
        <f t="shared" si="391"/>
        <v/>
      </c>
      <c r="AF59" s="1" t="str">
        <f t="shared" si="392"/>
        <v/>
      </c>
      <c r="AG59" s="1" t="str">
        <f t="shared" si="393"/>
        <v/>
      </c>
      <c r="AH59" s="1" t="str">
        <f t="shared" si="394"/>
        <v/>
      </c>
      <c r="AI59" s="1" t="str">
        <f t="shared" si="395"/>
        <v/>
      </c>
      <c r="AJ59" s="1" t="str">
        <f t="shared" si="396"/>
        <v/>
      </c>
      <c r="AK59" s="1" t="str">
        <f t="shared" si="397"/>
        <v/>
      </c>
      <c r="AL59" s="1" t="str">
        <f t="shared" si="398"/>
        <v>Table 1053: volumes and mpans etc forecast,</v>
      </c>
      <c r="AM59" s="1" t="str">
        <f t="shared" si="399"/>
        <v/>
      </c>
      <c r="AN59" s="1" t="str">
        <f t="shared" si="400"/>
        <v>Table 1076: allowed revenue,</v>
      </c>
      <c r="AO59" s="1" t="str">
        <f t="shared" si="401"/>
        <v/>
      </c>
      <c r="AP59" s="1" t="str">
        <f t="shared" si="402"/>
        <v/>
      </c>
      <c r="AQ59" s="1" t="str">
        <f t="shared" si="403"/>
        <v/>
      </c>
      <c r="AU59" s="1" t="str">
        <f t="shared" si="404"/>
        <v>Table 1053: volumes and mpans etc forecast,Table 1076: allowed revenue,</v>
      </c>
      <c r="AV59" s="1" t="str">
        <f t="shared" si="405"/>
        <v>Table 1020: Change In 500MW Model,Table 1059: Otex,</v>
      </c>
      <c r="AW59" s="1" t="str">
        <f t="shared" si="406"/>
        <v>Gone up mainly due to Table 1053: volumes and mpans etc forecast,Table 1076: allowed revenue,</v>
      </c>
      <c r="AX59" s="1" t="str">
        <f t="shared" si="407"/>
        <v>Gone down mainly due to Table 1020: Change In 500MW Model,Table 1059: Otex,</v>
      </c>
      <c r="AY59" s="1" t="str">
        <f t="shared" si="408"/>
        <v>Gone up mainly due to Table 1053: volumes and mpans etc forecast,Table 1076: allowed revenue,</v>
      </c>
      <c r="AZ59" s="1" t="str">
        <f t="shared" si="409"/>
        <v>Gone down mainly due to Table 1020: Change In 500MW Model,Table 1059: Otex,</v>
      </c>
    </row>
    <row r="60" spans="2:52" hidden="1">
      <c r="B60" s="1" t="s">
        <v>18</v>
      </c>
      <c r="D60" s="1" t="str">
        <f t="shared" si="364"/>
        <v/>
      </c>
      <c r="E60" s="1" t="str">
        <f t="shared" si="365"/>
        <v/>
      </c>
      <c r="F60" s="1" t="str">
        <f t="shared" si="366"/>
        <v/>
      </c>
      <c r="G60" s="1" t="str">
        <f t="shared" si="367"/>
        <v/>
      </c>
      <c r="H60" s="1" t="str">
        <f t="shared" si="368"/>
        <v/>
      </c>
      <c r="I60" s="1" t="str">
        <f t="shared" si="369"/>
        <v/>
      </c>
      <c r="J60" s="1" t="str">
        <f t="shared" si="370"/>
        <v/>
      </c>
      <c r="K60" s="1" t="str">
        <f t="shared" si="371"/>
        <v/>
      </c>
      <c r="L60" s="1" t="str">
        <f t="shared" si="372"/>
        <v/>
      </c>
      <c r="M60" s="1" t="str">
        <f t="shared" si="373"/>
        <v/>
      </c>
      <c r="N60" s="1" t="str">
        <f t="shared" si="374"/>
        <v/>
      </c>
      <c r="O60" s="1" t="str">
        <f t="shared" si="375"/>
        <v/>
      </c>
      <c r="P60" s="1" t="str">
        <f t="shared" si="376"/>
        <v/>
      </c>
      <c r="Q60" s="1" t="str">
        <f t="shared" si="377"/>
        <v/>
      </c>
      <c r="R60" s="1" t="str">
        <f t="shared" si="378"/>
        <v/>
      </c>
      <c r="S60" s="1" t="str">
        <f t="shared" si="379"/>
        <v/>
      </c>
      <c r="T60" s="1" t="str">
        <f t="shared" si="380"/>
        <v>Table 1041: load characteristics (Load Factor),</v>
      </c>
      <c r="U60" s="1" t="str">
        <f t="shared" si="381"/>
        <v/>
      </c>
      <c r="V60" s="1" t="str">
        <f t="shared" si="382"/>
        <v/>
      </c>
      <c r="W60" s="1" t="str">
        <f t="shared" si="383"/>
        <v>Table 1041: load characteristics (Coincidence Factor),</v>
      </c>
      <c r="X60" s="1" t="str">
        <f t="shared" si="384"/>
        <v/>
      </c>
      <c r="Y60" s="1" t="str">
        <f t="shared" si="385"/>
        <v/>
      </c>
      <c r="Z60" s="1" t="str">
        <f t="shared" si="386"/>
        <v/>
      </c>
      <c r="AA60" s="1" t="str">
        <f t="shared" si="387"/>
        <v/>
      </c>
      <c r="AB60" s="1" t="str">
        <f t="shared" si="388"/>
        <v/>
      </c>
      <c r="AC60" s="1" t="str">
        <f t="shared" si="389"/>
        <v/>
      </c>
      <c r="AD60" s="1" t="str">
        <f t="shared" si="390"/>
        <v/>
      </c>
      <c r="AE60" s="1" t="str">
        <f t="shared" si="391"/>
        <v/>
      </c>
      <c r="AF60" s="1" t="str">
        <f t="shared" si="392"/>
        <v/>
      </c>
      <c r="AG60" s="1" t="str">
        <f t="shared" si="393"/>
        <v/>
      </c>
      <c r="AH60" s="1" t="str">
        <f t="shared" si="394"/>
        <v/>
      </c>
      <c r="AI60" s="1" t="str">
        <f t="shared" si="395"/>
        <v/>
      </c>
      <c r="AJ60" s="1" t="str">
        <f t="shared" si="396"/>
        <v/>
      </c>
      <c r="AK60" s="1" t="str">
        <f t="shared" si="397"/>
        <v/>
      </c>
      <c r="AL60" s="1" t="str">
        <f t="shared" si="398"/>
        <v>Table 1053: volumes and mpans etc forecast,</v>
      </c>
      <c r="AM60" s="1" t="str">
        <f t="shared" si="399"/>
        <v/>
      </c>
      <c r="AN60" s="1" t="str">
        <f t="shared" si="400"/>
        <v>Table 1076: allowed revenue,</v>
      </c>
      <c r="AO60" s="1" t="str">
        <f t="shared" si="401"/>
        <v/>
      </c>
      <c r="AP60" s="1" t="str">
        <f t="shared" si="402"/>
        <v/>
      </c>
      <c r="AQ60" s="1" t="str">
        <f t="shared" si="403"/>
        <v/>
      </c>
      <c r="AU60" s="1" t="str">
        <f t="shared" si="404"/>
        <v>Table 1041: load characteristics (Load Factor),Table 1053: volumes and mpans etc forecast,Table 1076: allowed revenue,</v>
      </c>
      <c r="AV60" s="1" t="str">
        <f t="shared" si="405"/>
        <v>Table 1041: load characteristics (Coincidence Factor),</v>
      </c>
      <c r="AW60" s="1" t="str">
        <f t="shared" si="406"/>
        <v>Gone up mainly due to Table 1041: load characteristics (Load Factor),Table 1053: volumes and mpans etc forecast,Table 1076: allowed revenue,</v>
      </c>
      <c r="AX60" s="1" t="str">
        <f t="shared" si="407"/>
        <v>Gone down mainly due to Table 1041: load characteristics (Coincidence Factor),</v>
      </c>
      <c r="AY60" s="1" t="str">
        <f t="shared" si="408"/>
        <v>Gone up mainly due to Table 1041: load characteristics (Load Factor),Table 1053: volumes and mpans etc forecast,Table 1076: allowed revenue,</v>
      </c>
      <c r="AZ60" s="1" t="str">
        <f t="shared" si="409"/>
        <v>Gone down mainly due to Table 1041: load characteristics (Coincidence Factor),</v>
      </c>
    </row>
    <row r="61" spans="2:52" hidden="1">
      <c r="B61" s="1" t="s">
        <v>19</v>
      </c>
      <c r="D61" s="1" t="str">
        <f t="shared" si="364"/>
        <v/>
      </c>
      <c r="E61" s="1" t="str">
        <f t="shared" si="365"/>
        <v/>
      </c>
      <c r="F61" s="1" t="str">
        <f t="shared" si="366"/>
        <v/>
      </c>
      <c r="G61" s="1" t="str">
        <f t="shared" si="367"/>
        <v/>
      </c>
      <c r="H61" s="1" t="str">
        <f t="shared" si="368"/>
        <v/>
      </c>
      <c r="I61" s="1" t="str">
        <f t="shared" si="369"/>
        <v/>
      </c>
      <c r="J61" s="1" t="str">
        <f t="shared" si="370"/>
        <v/>
      </c>
      <c r="K61" s="1" t="str">
        <f t="shared" si="371"/>
        <v/>
      </c>
      <c r="L61" s="1" t="str">
        <f t="shared" si="372"/>
        <v/>
      </c>
      <c r="M61" s="1" t="str">
        <f t="shared" si="373"/>
        <v/>
      </c>
      <c r="N61" s="1" t="str">
        <f t="shared" si="374"/>
        <v/>
      </c>
      <c r="O61" s="1" t="str">
        <f t="shared" si="375"/>
        <v/>
      </c>
      <c r="P61" s="1" t="str">
        <f t="shared" si="376"/>
        <v/>
      </c>
      <c r="Q61" s="1" t="str">
        <f t="shared" si="377"/>
        <v/>
      </c>
      <c r="R61" s="1" t="str">
        <f t="shared" si="378"/>
        <v/>
      </c>
      <c r="S61" s="1" t="str">
        <f t="shared" si="379"/>
        <v/>
      </c>
      <c r="T61" s="1" t="str">
        <f t="shared" si="380"/>
        <v>Table 1041: load characteristics (Load Factor),</v>
      </c>
      <c r="U61" s="1" t="str">
        <f t="shared" si="381"/>
        <v/>
      </c>
      <c r="V61" s="1" t="str">
        <f t="shared" si="382"/>
        <v/>
      </c>
      <c r="W61" s="1" t="str">
        <f t="shared" si="383"/>
        <v>Table 1041: load characteristics (Coincidence Factor),</v>
      </c>
      <c r="X61" s="1" t="str">
        <f t="shared" si="384"/>
        <v/>
      </c>
      <c r="Y61" s="1" t="str">
        <f t="shared" si="385"/>
        <v/>
      </c>
      <c r="Z61" s="1" t="str">
        <f t="shared" si="386"/>
        <v/>
      </c>
      <c r="AA61" s="1" t="str">
        <f t="shared" si="387"/>
        <v/>
      </c>
      <c r="AB61" s="1" t="str">
        <f t="shared" si="388"/>
        <v/>
      </c>
      <c r="AC61" s="1" t="str">
        <f t="shared" si="389"/>
        <v/>
      </c>
      <c r="AD61" s="1" t="str">
        <f t="shared" si="390"/>
        <v/>
      </c>
      <c r="AE61" s="1" t="str">
        <f t="shared" si="391"/>
        <v/>
      </c>
      <c r="AF61" s="1" t="str">
        <f t="shared" si="392"/>
        <v/>
      </c>
      <c r="AG61" s="1" t="str">
        <f t="shared" si="393"/>
        <v/>
      </c>
      <c r="AH61" s="1" t="str">
        <f t="shared" si="394"/>
        <v/>
      </c>
      <c r="AI61" s="1" t="str">
        <f t="shared" si="395"/>
        <v/>
      </c>
      <c r="AJ61" s="1" t="str">
        <f t="shared" si="396"/>
        <v/>
      </c>
      <c r="AK61" s="1" t="str">
        <f t="shared" si="397"/>
        <v/>
      </c>
      <c r="AL61" s="1" t="str">
        <f t="shared" si="398"/>
        <v>Table 1053: volumes and mpans etc forecast,</v>
      </c>
      <c r="AM61" s="1" t="str">
        <f t="shared" si="399"/>
        <v/>
      </c>
      <c r="AN61" s="1" t="str">
        <f t="shared" si="400"/>
        <v>Table 1076: allowed revenue,</v>
      </c>
      <c r="AO61" s="1" t="str">
        <f t="shared" si="401"/>
        <v/>
      </c>
      <c r="AP61" s="1" t="str">
        <f t="shared" si="402"/>
        <v/>
      </c>
      <c r="AQ61" s="1" t="str">
        <f t="shared" si="403"/>
        <v/>
      </c>
      <c r="AU61" s="1" t="str">
        <f t="shared" si="404"/>
        <v>Table 1041: load characteristics (Load Factor),Table 1053: volumes and mpans etc forecast,Table 1076: allowed revenue,</v>
      </c>
      <c r="AV61" s="1" t="str">
        <f t="shared" si="405"/>
        <v>Table 1041: load characteristics (Coincidence Factor),</v>
      </c>
      <c r="AW61" s="1" t="str">
        <f t="shared" si="406"/>
        <v>Gone up mainly due to Table 1041: load characteristics (Load Factor),Table 1053: volumes and mpans etc forecast,Table 1076: allowed revenue,</v>
      </c>
      <c r="AX61" s="1" t="str">
        <f t="shared" si="407"/>
        <v>Gone down mainly due to Table 1041: load characteristics (Coincidence Factor),</v>
      </c>
      <c r="AY61" s="1" t="str">
        <f t="shared" si="408"/>
        <v>Gone up mainly due to Table 1041: load characteristics (Load Factor),Table 1053: volumes and mpans etc forecast,Table 1076: allowed revenue,</v>
      </c>
      <c r="AZ61" s="1" t="str">
        <f t="shared" si="409"/>
        <v>Gone down mainly due to Table 1041: load characteristics (Coincidence Factor),</v>
      </c>
    </row>
    <row r="62" spans="2:52" hidden="1">
      <c r="B62" s="1" t="s">
        <v>20</v>
      </c>
      <c r="D62" s="1" t="str">
        <f t="shared" si="364"/>
        <v/>
      </c>
      <c r="E62" s="1" t="str">
        <f t="shared" si="365"/>
        <v/>
      </c>
      <c r="F62" s="1" t="str">
        <f t="shared" si="366"/>
        <v/>
      </c>
      <c r="G62" s="1" t="str">
        <f t="shared" si="367"/>
        <v/>
      </c>
      <c r="H62" s="1" t="str">
        <f t="shared" si="368"/>
        <v/>
      </c>
      <c r="I62" s="1" t="str">
        <f t="shared" si="369"/>
        <v/>
      </c>
      <c r="J62" s="1" t="str">
        <f t="shared" si="370"/>
        <v/>
      </c>
      <c r="K62" s="1" t="str">
        <f t="shared" si="371"/>
        <v/>
      </c>
      <c r="L62" s="1" t="str">
        <f t="shared" si="372"/>
        <v/>
      </c>
      <c r="M62" s="1" t="str">
        <f t="shared" si="373"/>
        <v/>
      </c>
      <c r="N62" s="1" t="str">
        <f t="shared" si="374"/>
        <v/>
      </c>
      <c r="O62" s="1" t="str">
        <f t="shared" si="375"/>
        <v/>
      </c>
      <c r="P62" s="1" t="str">
        <f t="shared" si="376"/>
        <v/>
      </c>
      <c r="Q62" s="1" t="str">
        <f t="shared" si="377"/>
        <v/>
      </c>
      <c r="R62" s="1" t="str">
        <f t="shared" si="378"/>
        <v/>
      </c>
      <c r="S62" s="1" t="str">
        <f t="shared" si="379"/>
        <v/>
      </c>
      <c r="T62" s="1" t="str">
        <f t="shared" si="380"/>
        <v/>
      </c>
      <c r="U62" s="1" t="str">
        <f t="shared" si="381"/>
        <v/>
      </c>
      <c r="V62" s="1" t="str">
        <f t="shared" si="382"/>
        <v/>
      </c>
      <c r="W62" s="1" t="str">
        <f t="shared" si="383"/>
        <v/>
      </c>
      <c r="X62" s="1" t="str">
        <f t="shared" si="384"/>
        <v/>
      </c>
      <c r="Y62" s="1" t="str">
        <f t="shared" si="385"/>
        <v/>
      </c>
      <c r="Z62" s="1" t="str">
        <f t="shared" si="386"/>
        <v/>
      </c>
      <c r="AA62" s="1" t="str">
        <f t="shared" si="387"/>
        <v/>
      </c>
      <c r="AB62" s="1" t="str">
        <f t="shared" si="388"/>
        <v/>
      </c>
      <c r="AC62" s="1" t="str">
        <f t="shared" si="389"/>
        <v/>
      </c>
      <c r="AD62" s="1" t="str">
        <f t="shared" si="390"/>
        <v/>
      </c>
      <c r="AE62" s="1" t="str">
        <f t="shared" si="391"/>
        <v/>
      </c>
      <c r="AF62" s="1" t="str">
        <f t="shared" si="392"/>
        <v/>
      </c>
      <c r="AG62" s="1" t="str">
        <f t="shared" si="393"/>
        <v/>
      </c>
      <c r="AH62" s="1" t="str">
        <f t="shared" si="394"/>
        <v/>
      </c>
      <c r="AI62" s="1" t="str">
        <f t="shared" si="395"/>
        <v/>
      </c>
      <c r="AJ62" s="1" t="str">
        <f t="shared" si="396"/>
        <v/>
      </c>
      <c r="AK62" s="1" t="str">
        <f t="shared" si="397"/>
        <v/>
      </c>
      <c r="AL62" s="1" t="str">
        <f t="shared" si="398"/>
        <v/>
      </c>
      <c r="AM62" s="1" t="str">
        <f t="shared" si="399"/>
        <v>Table 1053: volumes and mpans etc forecast,</v>
      </c>
      <c r="AN62" s="1" t="str">
        <f t="shared" si="400"/>
        <v>Table 1076: allowed revenue,</v>
      </c>
      <c r="AO62" s="1" t="str">
        <f t="shared" si="401"/>
        <v/>
      </c>
      <c r="AP62" s="1" t="str">
        <f t="shared" si="402"/>
        <v/>
      </c>
      <c r="AQ62" s="1" t="str">
        <f t="shared" si="403"/>
        <v/>
      </c>
      <c r="AU62" s="1" t="str">
        <f t="shared" si="404"/>
        <v>Table 1076: allowed revenue,</v>
      </c>
      <c r="AV62" s="1" t="str">
        <f t="shared" si="405"/>
        <v>Table 1053: volumes and mpans etc forecast,</v>
      </c>
      <c r="AW62" s="1" t="str">
        <f t="shared" si="406"/>
        <v>Gone up mainly due to Table 1076: allowed revenue,</v>
      </c>
      <c r="AX62" s="1" t="str">
        <f t="shared" si="407"/>
        <v>Gone down mainly due to Table 1053: volumes and mpans etc forecast,</v>
      </c>
      <c r="AY62" s="1" t="str">
        <f t="shared" si="408"/>
        <v>Gone up mainly due to Table 1076: allowed revenue,</v>
      </c>
      <c r="AZ62" s="1" t="str">
        <f t="shared" si="409"/>
        <v>Gone down mainly due to Table 1053: volumes and mpans etc forecast,</v>
      </c>
    </row>
    <row r="63" spans="2:52" hidden="1">
      <c r="B63" s="1" t="s">
        <v>83</v>
      </c>
      <c r="D63" s="1" t="str">
        <f t="shared" si="364"/>
        <v/>
      </c>
      <c r="E63" s="1" t="str">
        <f t="shared" si="365"/>
        <v/>
      </c>
      <c r="F63" s="1" t="str">
        <f t="shared" si="366"/>
        <v/>
      </c>
      <c r="G63" s="1" t="str">
        <f t="shared" si="367"/>
        <v/>
      </c>
      <c r="H63" s="1" t="str">
        <f t="shared" si="368"/>
        <v/>
      </c>
      <c r="I63" s="1" t="str">
        <f t="shared" si="369"/>
        <v/>
      </c>
      <c r="J63" s="1" t="str">
        <f t="shared" si="370"/>
        <v/>
      </c>
      <c r="K63" s="1" t="str">
        <f t="shared" si="371"/>
        <v/>
      </c>
      <c r="L63" s="1" t="str">
        <f t="shared" si="372"/>
        <v/>
      </c>
      <c r="M63" s="1" t="str">
        <f t="shared" si="373"/>
        <v/>
      </c>
      <c r="N63" s="1" t="str">
        <f t="shared" si="374"/>
        <v/>
      </c>
      <c r="O63" s="1" t="str">
        <f t="shared" si="375"/>
        <v/>
      </c>
      <c r="P63" s="1" t="str">
        <f t="shared" si="376"/>
        <v/>
      </c>
      <c r="Q63" s="1" t="str">
        <f t="shared" si="377"/>
        <v/>
      </c>
      <c r="R63" s="1" t="str">
        <f t="shared" si="378"/>
        <v/>
      </c>
      <c r="S63" s="1" t="str">
        <f t="shared" si="379"/>
        <v/>
      </c>
      <c r="T63" s="1" t="str">
        <f t="shared" si="380"/>
        <v/>
      </c>
      <c r="U63" s="1" t="str">
        <f t="shared" si="381"/>
        <v/>
      </c>
      <c r="V63" s="1" t="str">
        <f t="shared" si="382"/>
        <v/>
      </c>
      <c r="W63" s="1" t="str">
        <f t="shared" si="383"/>
        <v/>
      </c>
      <c r="X63" s="1" t="str">
        <f t="shared" si="384"/>
        <v/>
      </c>
      <c r="Y63" s="1" t="str">
        <f t="shared" si="385"/>
        <v/>
      </c>
      <c r="Z63" s="1" t="str">
        <f t="shared" si="386"/>
        <v/>
      </c>
      <c r="AA63" s="1" t="str">
        <f t="shared" si="387"/>
        <v/>
      </c>
      <c r="AB63" s="1" t="str">
        <f t="shared" si="388"/>
        <v/>
      </c>
      <c r="AC63" s="1" t="str">
        <f t="shared" si="389"/>
        <v/>
      </c>
      <c r="AD63" s="1" t="str">
        <f t="shared" si="390"/>
        <v/>
      </c>
      <c r="AE63" s="1" t="str">
        <f t="shared" si="391"/>
        <v/>
      </c>
      <c r="AF63" s="1" t="str">
        <f t="shared" si="392"/>
        <v/>
      </c>
      <c r="AG63" s="1" t="str">
        <f t="shared" si="393"/>
        <v/>
      </c>
      <c r="AH63" s="1" t="str">
        <f t="shared" si="394"/>
        <v/>
      </c>
      <c r="AI63" s="1" t="str">
        <f t="shared" si="395"/>
        <v/>
      </c>
      <c r="AJ63" s="1" t="str">
        <f t="shared" si="396"/>
        <v/>
      </c>
      <c r="AK63" s="1" t="str">
        <f t="shared" si="397"/>
        <v/>
      </c>
      <c r="AL63" s="1" t="str">
        <f t="shared" si="398"/>
        <v>Table 1053: volumes and mpans etc forecast,</v>
      </c>
      <c r="AM63" s="1" t="str">
        <f t="shared" si="399"/>
        <v/>
      </c>
      <c r="AN63" s="1" t="str">
        <f t="shared" si="400"/>
        <v>Table 1076: allowed revenue,</v>
      </c>
      <c r="AO63" s="1" t="str">
        <f t="shared" si="401"/>
        <v/>
      </c>
      <c r="AP63" s="1" t="str">
        <f t="shared" si="402"/>
        <v/>
      </c>
      <c r="AQ63" s="1" t="str">
        <f t="shared" si="403"/>
        <v/>
      </c>
      <c r="AU63" s="1" t="str">
        <f t="shared" si="404"/>
        <v>Table 1053: volumes and mpans etc forecast,Table 1076: allowed revenue,</v>
      </c>
      <c r="AV63" s="1" t="str">
        <f t="shared" si="405"/>
        <v/>
      </c>
      <c r="AW63" s="1" t="str">
        <f t="shared" si="406"/>
        <v>Gone up mainly due to Table 1053: volumes and mpans etc forecast,Table 1076: allowed revenue,</v>
      </c>
      <c r="AX63" s="1" t="str">
        <f t="shared" si="407"/>
        <v>No factors contributing to greater than 2% downward change.</v>
      </c>
      <c r="AY63" s="1" t="str">
        <f t="shared" si="408"/>
        <v>Gone up mainly due to Table 1053: volumes and mpans etc forecast,Table 1076: allowed revenue,</v>
      </c>
      <c r="AZ63" s="1" t="str">
        <f t="shared" si="409"/>
        <v xml:space="preserve">Gone down mainly due to </v>
      </c>
    </row>
    <row r="64" spans="2:52" hidden="1">
      <c r="B64" s="1" t="s">
        <v>84</v>
      </c>
      <c r="D64" s="1" t="str">
        <f t="shared" si="364"/>
        <v/>
      </c>
      <c r="E64" s="1" t="str">
        <f t="shared" si="365"/>
        <v/>
      </c>
      <c r="F64" s="1" t="str">
        <f t="shared" si="366"/>
        <v/>
      </c>
      <c r="G64" s="1" t="str">
        <f t="shared" si="367"/>
        <v/>
      </c>
      <c r="H64" s="1" t="str">
        <f t="shared" si="368"/>
        <v/>
      </c>
      <c r="I64" s="1" t="str">
        <f t="shared" si="369"/>
        <v/>
      </c>
      <c r="J64" s="1" t="str">
        <f t="shared" si="370"/>
        <v/>
      </c>
      <c r="K64" s="1" t="str">
        <f t="shared" si="371"/>
        <v/>
      </c>
      <c r="L64" s="1" t="str">
        <f t="shared" si="372"/>
        <v/>
      </c>
      <c r="M64" s="1" t="str">
        <f t="shared" si="373"/>
        <v/>
      </c>
      <c r="N64" s="1" t="str">
        <f t="shared" si="374"/>
        <v/>
      </c>
      <c r="O64" s="1" t="str">
        <f t="shared" si="375"/>
        <v/>
      </c>
      <c r="P64" s="1" t="str">
        <f t="shared" si="376"/>
        <v/>
      </c>
      <c r="Q64" s="1" t="str">
        <f t="shared" si="377"/>
        <v/>
      </c>
      <c r="R64" s="1" t="str">
        <f t="shared" si="378"/>
        <v/>
      </c>
      <c r="S64" s="1" t="str">
        <f t="shared" si="379"/>
        <v/>
      </c>
      <c r="T64" s="1" t="str">
        <f t="shared" si="380"/>
        <v/>
      </c>
      <c r="U64" s="1" t="str">
        <f t="shared" si="381"/>
        <v/>
      </c>
      <c r="V64" s="1" t="str">
        <f t="shared" si="382"/>
        <v/>
      </c>
      <c r="W64" s="1" t="str">
        <f t="shared" si="383"/>
        <v/>
      </c>
      <c r="X64" s="1" t="str">
        <f t="shared" si="384"/>
        <v/>
      </c>
      <c r="Y64" s="1" t="str">
        <f t="shared" si="385"/>
        <v/>
      </c>
      <c r="Z64" s="1" t="str">
        <f t="shared" si="386"/>
        <v/>
      </c>
      <c r="AA64" s="1" t="str">
        <f t="shared" si="387"/>
        <v/>
      </c>
      <c r="AB64" s="1" t="str">
        <f t="shared" si="388"/>
        <v/>
      </c>
      <c r="AC64" s="1" t="str">
        <f t="shared" si="389"/>
        <v/>
      </c>
      <c r="AD64" s="1" t="str">
        <f t="shared" si="390"/>
        <v/>
      </c>
      <c r="AE64" s="1" t="str">
        <f t="shared" si="391"/>
        <v/>
      </c>
      <c r="AF64" s="1" t="str">
        <f t="shared" si="392"/>
        <v/>
      </c>
      <c r="AG64" s="1" t="str">
        <f t="shared" si="393"/>
        <v/>
      </c>
      <c r="AH64" s="1" t="str">
        <f t="shared" si="394"/>
        <v/>
      </c>
      <c r="AI64" s="1" t="str">
        <f t="shared" si="395"/>
        <v/>
      </c>
      <c r="AJ64" s="1" t="str">
        <f t="shared" si="396"/>
        <v/>
      </c>
      <c r="AK64" s="1" t="str">
        <f t="shared" si="397"/>
        <v/>
      </c>
      <c r="AL64" s="1" t="str">
        <f t="shared" si="398"/>
        <v>Table 1053: volumes and mpans etc forecast,</v>
      </c>
      <c r="AM64" s="1" t="str">
        <f t="shared" si="399"/>
        <v/>
      </c>
      <c r="AN64" s="1" t="str">
        <f t="shared" si="400"/>
        <v>Table 1076: allowed revenue,</v>
      </c>
      <c r="AO64" s="1" t="str">
        <f t="shared" si="401"/>
        <v/>
      </c>
      <c r="AP64" s="1" t="str">
        <f t="shared" si="402"/>
        <v/>
      </c>
      <c r="AQ64" s="1" t="str">
        <f t="shared" si="403"/>
        <v/>
      </c>
      <c r="AU64" s="1" t="str">
        <f t="shared" si="404"/>
        <v>Table 1053: volumes and mpans etc forecast,Table 1076: allowed revenue,</v>
      </c>
      <c r="AV64" s="1" t="str">
        <f t="shared" si="405"/>
        <v/>
      </c>
      <c r="AW64" s="1" t="str">
        <f t="shared" si="406"/>
        <v>Gone up mainly due to Table 1053: volumes and mpans etc forecast,Table 1076: allowed revenue,</v>
      </c>
      <c r="AX64" s="1" t="str">
        <f t="shared" si="407"/>
        <v>No factors contributing to greater than 2% downward change.</v>
      </c>
      <c r="AY64" s="1" t="str">
        <f t="shared" si="408"/>
        <v>Gone up mainly due to Table 1053: volumes and mpans etc forecast,Table 1076: allowed revenue,</v>
      </c>
      <c r="AZ64" s="1" t="str">
        <f t="shared" si="409"/>
        <v xml:space="preserve">Gone down mainly due to </v>
      </c>
    </row>
    <row r="65" spans="2:52" hidden="1">
      <c r="B65" s="1" t="s">
        <v>21</v>
      </c>
      <c r="D65" s="1" t="str">
        <f t="shared" si="364"/>
        <v/>
      </c>
      <c r="E65" s="1" t="str">
        <f t="shared" si="365"/>
        <v/>
      </c>
      <c r="F65" s="1" t="str">
        <f t="shared" si="366"/>
        <v/>
      </c>
      <c r="G65" s="1" t="str">
        <f t="shared" si="367"/>
        <v/>
      </c>
      <c r="H65" s="1" t="str">
        <f t="shared" si="368"/>
        <v/>
      </c>
      <c r="I65" s="1" t="str">
        <f t="shared" si="369"/>
        <v/>
      </c>
      <c r="J65" s="1" t="str">
        <f t="shared" si="370"/>
        <v/>
      </c>
      <c r="K65" s="1" t="str">
        <f t="shared" si="371"/>
        <v/>
      </c>
      <c r="L65" s="1" t="str">
        <f t="shared" si="372"/>
        <v/>
      </c>
      <c r="M65" s="1" t="str">
        <f t="shared" si="373"/>
        <v>Table 1017 - diversity allowance,</v>
      </c>
      <c r="N65" s="1" t="str">
        <f t="shared" si="374"/>
        <v/>
      </c>
      <c r="O65" s="1" t="str">
        <f t="shared" si="375"/>
        <v/>
      </c>
      <c r="P65" s="1" t="str">
        <f t="shared" si="376"/>
        <v/>
      </c>
      <c r="Q65" s="1" t="str">
        <f t="shared" si="377"/>
        <v/>
      </c>
      <c r="R65" s="1" t="str">
        <f t="shared" si="378"/>
        <v/>
      </c>
      <c r="S65" s="1" t="str">
        <f t="shared" si="379"/>
        <v/>
      </c>
      <c r="T65" s="1" t="str">
        <f t="shared" si="380"/>
        <v/>
      </c>
      <c r="U65" s="1" t="str">
        <f t="shared" si="381"/>
        <v/>
      </c>
      <c r="V65" s="1" t="str">
        <f t="shared" si="382"/>
        <v/>
      </c>
      <c r="W65" s="1" t="str">
        <f t="shared" si="383"/>
        <v/>
      </c>
      <c r="X65" s="1" t="str">
        <f t="shared" si="384"/>
        <v/>
      </c>
      <c r="Y65" s="1" t="str">
        <f t="shared" si="385"/>
        <v/>
      </c>
      <c r="Z65" s="1" t="str">
        <f t="shared" si="386"/>
        <v/>
      </c>
      <c r="AA65" s="1" t="str">
        <f t="shared" si="387"/>
        <v/>
      </c>
      <c r="AB65" s="1" t="str">
        <f t="shared" si="388"/>
        <v/>
      </c>
      <c r="AC65" s="1" t="str">
        <f t="shared" si="389"/>
        <v/>
      </c>
      <c r="AD65" s="1" t="str">
        <f t="shared" si="390"/>
        <v/>
      </c>
      <c r="AE65" s="1" t="str">
        <f t="shared" si="391"/>
        <v/>
      </c>
      <c r="AF65" s="1" t="str">
        <f t="shared" si="392"/>
        <v/>
      </c>
      <c r="AG65" s="1" t="str">
        <f t="shared" si="393"/>
        <v/>
      </c>
      <c r="AH65" s="1" t="str">
        <f t="shared" si="394"/>
        <v/>
      </c>
      <c r="AI65" s="1" t="str">
        <f t="shared" si="395"/>
        <v/>
      </c>
      <c r="AJ65" s="1" t="str">
        <f t="shared" si="396"/>
        <v/>
      </c>
      <c r="AK65" s="1" t="str">
        <f t="shared" si="397"/>
        <v/>
      </c>
      <c r="AL65" s="1" t="str">
        <f t="shared" si="398"/>
        <v>Table 1053: volumes and mpans etc forecast,</v>
      </c>
      <c r="AM65" s="1" t="str">
        <f t="shared" si="399"/>
        <v/>
      </c>
      <c r="AN65" s="1" t="str">
        <f t="shared" si="400"/>
        <v>Table 1076: allowed revenue,</v>
      </c>
      <c r="AO65" s="1" t="str">
        <f t="shared" si="401"/>
        <v/>
      </c>
      <c r="AP65" s="1" t="str">
        <f t="shared" si="402"/>
        <v/>
      </c>
      <c r="AQ65" s="1" t="str">
        <f t="shared" si="403"/>
        <v/>
      </c>
      <c r="AU65" s="1" t="str">
        <f t="shared" si="404"/>
        <v>Table 1053: volumes and mpans etc forecast,Table 1076: allowed revenue,</v>
      </c>
      <c r="AV65" s="1" t="str">
        <f t="shared" si="405"/>
        <v>Table 1017 - diversity allowance,</v>
      </c>
      <c r="AW65" s="1" t="str">
        <f t="shared" si="406"/>
        <v>Gone up mainly due to Table 1053: volumes and mpans etc forecast,Table 1076: allowed revenue,</v>
      </c>
      <c r="AX65" s="1" t="str">
        <f t="shared" si="407"/>
        <v>Gone down mainly due to Table 1017 - diversity allowance,</v>
      </c>
      <c r="AY65" s="1" t="str">
        <f t="shared" si="408"/>
        <v>Gone up mainly due to Table 1053: volumes and mpans etc forecast,Table 1076: allowed revenue,</v>
      </c>
      <c r="AZ65" s="1" t="str">
        <f t="shared" si="409"/>
        <v>Gone down mainly due to Table 1017 - diversity allowance,</v>
      </c>
    </row>
    <row r="66" spans="2:52" hidden="1">
      <c r="B66" s="1" t="s">
        <v>22</v>
      </c>
      <c r="D66" s="1" t="str">
        <f t="shared" ref="D66:D71" si="410">IF(OR(D19="-",D19&lt;0.02),"",D$28&amp;",")</f>
        <v/>
      </c>
      <c r="E66" s="1" t="str">
        <f t="shared" ref="E66:E71" si="411">IF(OR(D19="-",D19&gt;-0.02),"",D$28&amp;",")</f>
        <v/>
      </c>
      <c r="F66" s="1" t="str">
        <f t="shared" ref="F66:F71" si="412">IF(OR(F43="-",F43&lt;0.02),"",F$28&amp;",")</f>
        <v/>
      </c>
      <c r="G66" s="1" t="str">
        <f t="shared" ref="G66:G71" si="413">IF(OR(F43="-",F43&gt;-0.02),"",F$28&amp;",")</f>
        <v/>
      </c>
      <c r="H66" s="1" t="str">
        <f t="shared" ref="H66:H72" si="414">IF(OR(H43="-",H43&lt;0.02),"",H$28&amp;",")</f>
        <v/>
      </c>
      <c r="I66" s="1" t="str">
        <f t="shared" ref="I66:I71" si="415">IF(OR(H43="-",H43&gt;-0.02),"",H$28&amp;",")</f>
        <v/>
      </c>
      <c r="J66" s="1" t="str">
        <f t="shared" ref="J66:J72" si="416">IF(OR(J43="-",J43&lt;0.02),"",J$28&amp;",")</f>
        <v/>
      </c>
      <c r="K66" s="1" t="str">
        <f t="shared" ref="K66:K71" si="417">IF(OR(J43="-",J43&gt;-0.02),"",J$28&amp;",")</f>
        <v/>
      </c>
      <c r="L66" s="1" t="str">
        <f t="shared" ref="L66:L72" si="418">IF(OR(L43="-",L43&lt;0.02),"",L$28&amp;",")</f>
        <v/>
      </c>
      <c r="M66" s="1" t="str">
        <f t="shared" ref="M66:M71" si="419">IF(OR(L43="-",L43&gt;-0.02),"",L$28&amp;",")</f>
        <v>Table 1017 - diversity allowance,</v>
      </c>
      <c r="N66" s="1" t="str">
        <f t="shared" ref="N66:N72" si="420">IF(OR(N43="-",N43&lt;0.02),"",N$28&amp;",")</f>
        <v/>
      </c>
      <c r="O66" s="1" t="str">
        <f t="shared" ref="O66:O71" si="421">IF(OR(N43="-",N43&gt;-0.02),"",N$28&amp;",")</f>
        <v/>
      </c>
      <c r="P66" s="1" t="str">
        <f t="shared" ref="P66:P72" si="422">IF(OR(P43="-",P43&lt;0.02),"",P$28&amp;",")</f>
        <v/>
      </c>
      <c r="Q66" s="1" t="str">
        <f t="shared" ref="Q66:Q71" si="423">IF(OR(P43="-",P43&gt;-0.02),"",P$28&amp;",")</f>
        <v/>
      </c>
      <c r="R66" s="1" t="str">
        <f t="shared" ref="R66:R72" si="424">IF(OR(R43="-",R43&lt;0.02),"",R$28&amp;",")</f>
        <v/>
      </c>
      <c r="S66" s="1" t="str">
        <f t="shared" ref="S66:S71" si="425">IF(OR(R43="-",R43&gt;-0.02),"",R$28&amp;",")</f>
        <v/>
      </c>
      <c r="T66" s="1" t="str">
        <f t="shared" ref="T66:T72" si="426">IF(OR(T43="-",T43&lt;0.02),"",T$28&amp;",")</f>
        <v/>
      </c>
      <c r="U66" s="1" t="str">
        <f t="shared" ref="U66:U71" si="427">IF(OR(T43="-",T43&gt;-0.02),"",T$28&amp;",")</f>
        <v/>
      </c>
      <c r="V66" s="1" t="str">
        <f t="shared" ref="V66:V72" si="428">IF(OR(V43="-",V43&lt;0.02),"",V$28&amp;",")</f>
        <v/>
      </c>
      <c r="W66" s="1" t="str">
        <f t="shared" ref="W66:W71" si="429">IF(OR(V43="-",V43&gt;-0.02),"",V$28&amp;",")</f>
        <v/>
      </c>
      <c r="X66" s="1" t="str">
        <f t="shared" ref="X66:X72" si="430">IF(OR(X43="-",X43&lt;0.02),"",X$28&amp;",")</f>
        <v/>
      </c>
      <c r="Y66" s="1" t="str">
        <f t="shared" ref="Y66:Y71" si="431">IF(OR(X43="-",X43&gt;-0.02),"",X$28&amp;",")</f>
        <v/>
      </c>
      <c r="Z66" s="1" t="str">
        <f t="shared" ref="Z66:Z72" si="432">IF(OR(Z43="-",Z43&lt;0.02),"",Z$28&amp;",")</f>
        <v/>
      </c>
      <c r="AA66" s="1" t="str">
        <f t="shared" ref="AA66:AA71" si="433">IF(OR(Z43="-",Z43&gt;-0.02),"",Z$28&amp;",")</f>
        <v/>
      </c>
      <c r="AB66" s="1" t="str">
        <f t="shared" ref="AB66:AB72" si="434">IF(OR(AB43="-",AB43&lt;0.02),"",AB$28&amp;",")</f>
        <v/>
      </c>
      <c r="AC66" s="1" t="str">
        <f t="shared" ref="AC66:AC71" si="435">IF(OR(AB43="-",AB43&gt;-0.02),"",AB$28&amp;",")</f>
        <v/>
      </c>
      <c r="AD66" s="1" t="str">
        <f t="shared" ref="AD66:AD72" si="436">IF(OR(AD43="-",AD43&lt;0.02),"",AD$28&amp;",")</f>
        <v/>
      </c>
      <c r="AE66" s="1" t="str">
        <f t="shared" ref="AE66:AE71" si="437">IF(OR(AD43="-",AD43&gt;-0.02),"",AD$28&amp;",")</f>
        <v/>
      </c>
      <c r="AF66" s="1" t="str">
        <f t="shared" ref="AF66:AF72" si="438">IF(OR(AF43="-",AF43&lt;0.02),"",AF$28&amp;",")</f>
        <v/>
      </c>
      <c r="AG66" s="1" t="str">
        <f t="shared" ref="AG66:AG71" si="439">IF(OR(AF43="-",AF43&gt;-0.02),"",AF$28&amp;",")</f>
        <v/>
      </c>
      <c r="AH66" s="1" t="str">
        <f t="shared" ref="AH66:AH72" si="440">IF(OR(AH43="-",AH43&lt;0.02),"",AH$28&amp;",")</f>
        <v/>
      </c>
      <c r="AI66" s="1" t="str">
        <f t="shared" ref="AI66:AI71" si="441">IF(OR(AH43="-",AH43&gt;-0.02),"",AH$28&amp;",")</f>
        <v/>
      </c>
      <c r="AJ66" s="1" t="str">
        <f t="shared" ref="AJ66:AJ72" si="442">IF(OR(AJ43="-",AJ43&lt;0.02),"",AJ$28&amp;",")</f>
        <v/>
      </c>
      <c r="AK66" s="1" t="str">
        <f t="shared" ref="AK66:AK71" si="443">IF(OR(AJ43="-",AJ43&gt;-0.02),"",AJ$28&amp;",")</f>
        <v/>
      </c>
      <c r="AL66" s="1" t="str">
        <f t="shared" ref="AL66:AL72" si="444">IF(OR(AL43="-",AL43&lt;0.02),"",AL$28&amp;",")</f>
        <v>Table 1053: volumes and mpans etc forecast,</v>
      </c>
      <c r="AM66" s="1" t="str">
        <f t="shared" ref="AM66:AM71" si="445">IF(OR(AL43="-",AL43&gt;-0.02),"",AL$28&amp;",")</f>
        <v/>
      </c>
      <c r="AN66" s="1" t="str">
        <f t="shared" ref="AN66:AN72" si="446">IF(OR(AN43="-",AN43&lt;0.02),"",AN$28&amp;",")</f>
        <v>Table 1076: allowed revenue,</v>
      </c>
      <c r="AO66" s="1" t="str">
        <f t="shared" ref="AO66:AO71" si="447">IF(OR(AN43="-",AN43&gt;-0.02),"",AN$28&amp;",")</f>
        <v/>
      </c>
      <c r="AP66" s="1" t="str">
        <f t="shared" ref="AP66:AP72" si="448">IF(OR(AP43="-",AP43&lt;0.02),"",AP$28&amp;",")</f>
        <v/>
      </c>
      <c r="AQ66" s="1" t="str">
        <f t="shared" ref="AQ66:AQ71" si="449">IF(OR(AP43="-",AP43&gt;-0.02),"",AP$28&amp;",")</f>
        <v/>
      </c>
      <c r="AU66" s="1" t="str">
        <f t="shared" ref="AU66" si="450">D66&amp;F66&amp;H66&amp;J66&amp;L66&amp;N66&amp;P66&amp;R66&amp;T66&amp;V66&amp;X66&amp;Z66&amp;AB66&amp;AD66&amp;AF66&amp;AH66&amp;AJ66&amp;AL66&amp;AN66&amp;AP66</f>
        <v>Table 1053: volumes and mpans etc forecast,Table 1076: allowed revenue,</v>
      </c>
      <c r="AV66" s="1" t="str">
        <f t="shared" ref="AV66" si="451">E66&amp;G66&amp;I66&amp;K66&amp;M66&amp;O66&amp;Q66&amp;S66&amp;U66&amp;W66&amp;Y66&amp;AA66&amp;AC66&amp;AE66&amp;AG66&amp;AI66&amp;AK66&amp;AM66&amp;AO66&amp;AQ66</f>
        <v>Table 1017 - diversity allowance,</v>
      </c>
      <c r="AW66" s="1" t="str">
        <f t="shared" ref="AW66" si="452">IF(AU66="","No factors contributing to greater than 2% upward change.",AY66)</f>
        <v>Gone up mainly due to Table 1053: volumes and mpans etc forecast,Table 1076: allowed revenue,</v>
      </c>
      <c r="AX66" s="1" t="str">
        <f t="shared" ref="AX66" si="453">IF(AV66="","No factors contributing to greater than 2% downward change.",AZ66)</f>
        <v>Gone down mainly due to Table 1017 - diversity allowance,</v>
      </c>
      <c r="AY66" s="1" t="str">
        <f t="shared" ref="AY66" si="454">"Gone up mainly due to "&amp;AU66</f>
        <v>Gone up mainly due to Table 1053: volumes and mpans etc forecast,Table 1076: allowed revenue,</v>
      </c>
      <c r="AZ66" s="1" t="str">
        <f t="shared" ref="AZ66" si="455">"Gone down mainly due to "&amp;AV66</f>
        <v>Gone down mainly due to Table 1017 - diversity allowance,</v>
      </c>
    </row>
    <row r="67" spans="2:52" hidden="1">
      <c r="B67" s="1" t="s">
        <v>23</v>
      </c>
      <c r="D67" s="1" t="str">
        <f t="shared" si="410"/>
        <v/>
      </c>
      <c r="E67" s="1" t="str">
        <f t="shared" si="411"/>
        <v/>
      </c>
      <c r="F67" s="1" t="str">
        <f t="shared" si="412"/>
        <v/>
      </c>
      <c r="G67" s="1" t="str">
        <f t="shared" si="413"/>
        <v/>
      </c>
      <c r="H67" s="1" t="str">
        <f t="shared" si="414"/>
        <v/>
      </c>
      <c r="I67" s="1" t="str">
        <f t="shared" si="415"/>
        <v/>
      </c>
      <c r="J67" s="1" t="str">
        <f t="shared" si="416"/>
        <v/>
      </c>
      <c r="K67" s="1" t="str">
        <f t="shared" si="417"/>
        <v/>
      </c>
      <c r="L67" s="1" t="str">
        <f t="shared" si="418"/>
        <v/>
      </c>
      <c r="M67" s="1" t="str">
        <f t="shared" si="419"/>
        <v/>
      </c>
      <c r="N67" s="1" t="str">
        <f t="shared" si="420"/>
        <v/>
      </c>
      <c r="O67" s="1" t="str">
        <f t="shared" si="421"/>
        <v/>
      </c>
      <c r="P67" s="1" t="str">
        <f t="shared" si="422"/>
        <v/>
      </c>
      <c r="Q67" s="1" t="str">
        <f t="shared" si="423"/>
        <v/>
      </c>
      <c r="R67" s="1" t="str">
        <f t="shared" si="424"/>
        <v/>
      </c>
      <c r="S67" s="1" t="str">
        <f t="shared" si="425"/>
        <v/>
      </c>
      <c r="T67" s="1" t="str">
        <f t="shared" si="426"/>
        <v/>
      </c>
      <c r="U67" s="1" t="str">
        <f t="shared" si="427"/>
        <v/>
      </c>
      <c r="V67" s="1" t="str">
        <f t="shared" si="428"/>
        <v/>
      </c>
      <c r="W67" s="1" t="str">
        <f t="shared" si="429"/>
        <v/>
      </c>
      <c r="X67" s="1" t="str">
        <f t="shared" si="430"/>
        <v/>
      </c>
      <c r="Y67" s="1" t="str">
        <f t="shared" si="431"/>
        <v/>
      </c>
      <c r="Z67" s="1" t="str">
        <f t="shared" si="432"/>
        <v/>
      </c>
      <c r="AA67" s="1" t="str">
        <f t="shared" si="433"/>
        <v/>
      </c>
      <c r="AB67" s="1" t="str">
        <f t="shared" si="434"/>
        <v/>
      </c>
      <c r="AC67" s="1" t="str">
        <f t="shared" si="435"/>
        <v/>
      </c>
      <c r="AD67" s="1" t="str">
        <f t="shared" si="436"/>
        <v/>
      </c>
      <c r="AE67" s="1" t="str">
        <f t="shared" si="437"/>
        <v/>
      </c>
      <c r="AF67" s="1" t="str">
        <f t="shared" si="438"/>
        <v/>
      </c>
      <c r="AG67" s="1" t="str">
        <f t="shared" si="439"/>
        <v/>
      </c>
      <c r="AH67" s="1" t="str">
        <f t="shared" si="440"/>
        <v/>
      </c>
      <c r="AI67" s="1" t="str">
        <f t="shared" si="441"/>
        <v/>
      </c>
      <c r="AJ67" s="1" t="str">
        <f t="shared" si="442"/>
        <v/>
      </c>
      <c r="AK67" s="1" t="str">
        <f t="shared" si="443"/>
        <v/>
      </c>
      <c r="AL67" s="1" t="str">
        <f t="shared" si="444"/>
        <v>Table 1053: volumes and mpans etc forecast,</v>
      </c>
      <c r="AM67" s="1" t="str">
        <f t="shared" si="445"/>
        <v/>
      </c>
      <c r="AN67" s="1" t="str">
        <f t="shared" si="446"/>
        <v>Table 1076: allowed revenue,</v>
      </c>
      <c r="AO67" s="1" t="str">
        <f t="shared" si="447"/>
        <v/>
      </c>
      <c r="AP67" s="1" t="str">
        <f t="shared" si="448"/>
        <v/>
      </c>
      <c r="AQ67" s="1" t="str">
        <f t="shared" si="449"/>
        <v/>
      </c>
      <c r="AU67" s="1" t="str">
        <f t="shared" si="404"/>
        <v>Table 1053: volumes and mpans etc forecast,Table 1076: allowed revenue,</v>
      </c>
      <c r="AV67" s="1" t="str">
        <f t="shared" si="405"/>
        <v/>
      </c>
      <c r="AW67" s="1" t="str">
        <f t="shared" si="406"/>
        <v>Gone up mainly due to Table 1053: volumes and mpans etc forecast,Table 1076: allowed revenue,</v>
      </c>
      <c r="AX67" s="1" t="str">
        <f t="shared" si="407"/>
        <v>No factors contributing to greater than 2% downward change.</v>
      </c>
      <c r="AY67" s="1" t="str">
        <f t="shared" si="408"/>
        <v>Gone up mainly due to Table 1053: volumes and mpans etc forecast,Table 1076: allowed revenue,</v>
      </c>
      <c r="AZ67" s="1" t="str">
        <f t="shared" si="409"/>
        <v xml:space="preserve">Gone down mainly due to </v>
      </c>
    </row>
    <row r="68" spans="2:52" hidden="1">
      <c r="B68" s="1" t="s">
        <v>71</v>
      </c>
      <c r="D68" s="1" t="str">
        <f t="shared" si="410"/>
        <v/>
      </c>
      <c r="E68" s="1" t="str">
        <f t="shared" si="411"/>
        <v/>
      </c>
      <c r="F68" s="1" t="str">
        <f t="shared" si="412"/>
        <v/>
      </c>
      <c r="G68" s="1" t="str">
        <f t="shared" si="413"/>
        <v/>
      </c>
      <c r="H68" s="1" t="str">
        <f t="shared" si="414"/>
        <v/>
      </c>
      <c r="I68" s="1" t="str">
        <f t="shared" si="415"/>
        <v/>
      </c>
      <c r="J68" s="1" t="str">
        <f t="shared" si="416"/>
        <v/>
      </c>
      <c r="K68" s="1" t="str">
        <f t="shared" si="417"/>
        <v/>
      </c>
      <c r="L68" s="1" t="str">
        <f t="shared" si="418"/>
        <v/>
      </c>
      <c r="M68" s="1" t="str">
        <f t="shared" si="419"/>
        <v/>
      </c>
      <c r="N68" s="1" t="str">
        <f t="shared" si="420"/>
        <v/>
      </c>
      <c r="O68" s="1" t="str">
        <f t="shared" si="421"/>
        <v/>
      </c>
      <c r="P68" s="1" t="str">
        <f t="shared" si="422"/>
        <v/>
      </c>
      <c r="Q68" s="1" t="str">
        <f t="shared" si="423"/>
        <v/>
      </c>
      <c r="R68" s="1" t="str">
        <f t="shared" si="424"/>
        <v/>
      </c>
      <c r="S68" s="1" t="str">
        <f t="shared" si="425"/>
        <v/>
      </c>
      <c r="T68" s="1" t="str">
        <f t="shared" si="426"/>
        <v/>
      </c>
      <c r="U68" s="1" t="str">
        <f t="shared" si="427"/>
        <v/>
      </c>
      <c r="V68" s="1" t="str">
        <f t="shared" si="428"/>
        <v/>
      </c>
      <c r="W68" s="1" t="str">
        <f t="shared" si="429"/>
        <v/>
      </c>
      <c r="X68" s="1" t="str">
        <f t="shared" si="430"/>
        <v/>
      </c>
      <c r="Y68" s="1" t="str">
        <f t="shared" si="431"/>
        <v/>
      </c>
      <c r="Z68" s="1" t="str">
        <f t="shared" si="432"/>
        <v>Table 1059: Otex,</v>
      </c>
      <c r="AA68" s="1" t="str">
        <f t="shared" si="433"/>
        <v/>
      </c>
      <c r="AB68" s="1" t="str">
        <f t="shared" si="434"/>
        <v/>
      </c>
      <c r="AC68" s="1" t="str">
        <f t="shared" si="435"/>
        <v/>
      </c>
      <c r="AD68" s="1" t="str">
        <f t="shared" si="436"/>
        <v/>
      </c>
      <c r="AE68" s="1" t="str">
        <f t="shared" si="437"/>
        <v/>
      </c>
      <c r="AF68" s="1" t="str">
        <f t="shared" si="438"/>
        <v/>
      </c>
      <c r="AG68" s="1" t="str">
        <f t="shared" si="439"/>
        <v/>
      </c>
      <c r="AH68" s="1" t="str">
        <f t="shared" si="440"/>
        <v/>
      </c>
      <c r="AI68" s="1" t="str">
        <f t="shared" si="441"/>
        <v/>
      </c>
      <c r="AJ68" s="1" t="str">
        <f t="shared" si="442"/>
        <v/>
      </c>
      <c r="AK68" s="1" t="str">
        <f t="shared" si="443"/>
        <v/>
      </c>
      <c r="AL68" s="1" t="str">
        <f t="shared" si="444"/>
        <v>Table 1053: volumes and mpans etc forecast,</v>
      </c>
      <c r="AM68" s="1" t="str">
        <f t="shared" si="445"/>
        <v/>
      </c>
      <c r="AN68" s="1" t="str">
        <f t="shared" si="446"/>
        <v>Table 1076: allowed revenue,</v>
      </c>
      <c r="AO68" s="1" t="str">
        <f t="shared" si="447"/>
        <v/>
      </c>
      <c r="AP68" s="1" t="str">
        <f t="shared" si="448"/>
        <v/>
      </c>
      <c r="AQ68" s="1" t="str">
        <f t="shared" si="449"/>
        <v/>
      </c>
      <c r="AU68" s="1" t="str">
        <f t="shared" si="404"/>
        <v>Table 1059: Otex,Table 1053: volumes and mpans etc forecast,Table 1076: allowed revenue,</v>
      </c>
      <c r="AV68" s="1" t="str">
        <f t="shared" si="405"/>
        <v/>
      </c>
      <c r="AW68" s="1" t="str">
        <f t="shared" si="406"/>
        <v>Gone up mainly due to Table 1059: Otex,Table 1053: volumes and mpans etc forecast,Table 1076: allowed revenue,</v>
      </c>
      <c r="AX68" s="1" t="str">
        <f t="shared" si="407"/>
        <v>No factors contributing to greater than 2% downward change.</v>
      </c>
      <c r="AY68" s="1" t="str">
        <f t="shared" si="408"/>
        <v>Gone up mainly due to Table 1059: Otex,Table 1053: volumes and mpans etc forecast,Table 1076: allowed revenue,</v>
      </c>
      <c r="AZ68" s="1" t="str">
        <f t="shared" si="409"/>
        <v xml:space="preserve">Gone down mainly due to </v>
      </c>
    </row>
    <row r="69" spans="2:52" hidden="1">
      <c r="B69" s="1" t="s">
        <v>72</v>
      </c>
      <c r="D69" s="1" t="str">
        <f t="shared" si="410"/>
        <v/>
      </c>
      <c r="E69" s="1" t="str">
        <f t="shared" si="411"/>
        <v/>
      </c>
      <c r="F69" s="1" t="str">
        <f t="shared" si="412"/>
        <v/>
      </c>
      <c r="G69" s="1" t="str">
        <f t="shared" si="413"/>
        <v/>
      </c>
      <c r="H69" s="1" t="str">
        <f t="shared" si="414"/>
        <v/>
      </c>
      <c r="I69" s="1" t="str">
        <f t="shared" si="415"/>
        <v/>
      </c>
      <c r="J69" s="1" t="str">
        <f t="shared" si="416"/>
        <v/>
      </c>
      <c r="K69" s="1" t="str">
        <f t="shared" si="417"/>
        <v/>
      </c>
      <c r="L69" s="1" t="str">
        <f t="shared" si="418"/>
        <v/>
      </c>
      <c r="M69" s="1" t="str">
        <f t="shared" si="419"/>
        <v/>
      </c>
      <c r="N69" s="1" t="str">
        <f t="shared" si="420"/>
        <v/>
      </c>
      <c r="O69" s="1" t="str">
        <f t="shared" si="421"/>
        <v/>
      </c>
      <c r="P69" s="1" t="str">
        <f t="shared" si="422"/>
        <v/>
      </c>
      <c r="Q69" s="1" t="str">
        <f t="shared" si="423"/>
        <v/>
      </c>
      <c r="R69" s="1" t="str">
        <f t="shared" si="424"/>
        <v/>
      </c>
      <c r="S69" s="1" t="str">
        <f t="shared" si="425"/>
        <v/>
      </c>
      <c r="T69" s="1" t="str">
        <f t="shared" si="426"/>
        <v/>
      </c>
      <c r="U69" s="1" t="str">
        <f t="shared" si="427"/>
        <v/>
      </c>
      <c r="V69" s="1" t="str">
        <f t="shared" si="428"/>
        <v/>
      </c>
      <c r="W69" s="1" t="str">
        <f t="shared" si="429"/>
        <v/>
      </c>
      <c r="X69" s="1" t="str">
        <f t="shared" si="430"/>
        <v/>
      </c>
      <c r="Y69" s="1" t="str">
        <f t="shared" si="431"/>
        <v/>
      </c>
      <c r="Z69" s="1" t="str">
        <f t="shared" si="432"/>
        <v>Table 1059: Otex,</v>
      </c>
      <c r="AA69" s="1" t="str">
        <f t="shared" si="433"/>
        <v/>
      </c>
      <c r="AB69" s="1" t="str">
        <f t="shared" si="434"/>
        <v/>
      </c>
      <c r="AC69" s="1" t="str">
        <f t="shared" si="435"/>
        <v/>
      </c>
      <c r="AD69" s="1" t="str">
        <f t="shared" si="436"/>
        <v/>
      </c>
      <c r="AE69" s="1" t="str">
        <f t="shared" si="437"/>
        <v/>
      </c>
      <c r="AF69" s="1" t="str">
        <f t="shared" si="438"/>
        <v/>
      </c>
      <c r="AG69" s="1" t="str">
        <f t="shared" si="439"/>
        <v/>
      </c>
      <c r="AH69" s="1" t="str">
        <f t="shared" si="440"/>
        <v/>
      </c>
      <c r="AI69" s="1" t="str">
        <f t="shared" si="441"/>
        <v/>
      </c>
      <c r="AJ69" s="1" t="str">
        <f t="shared" si="442"/>
        <v/>
      </c>
      <c r="AK69" s="1" t="str">
        <f t="shared" si="443"/>
        <v/>
      </c>
      <c r="AL69" s="1" t="str">
        <f t="shared" si="444"/>
        <v>Table 1053: volumes and mpans etc forecast,</v>
      </c>
      <c r="AM69" s="1" t="str">
        <f t="shared" si="445"/>
        <v/>
      </c>
      <c r="AN69" s="1" t="str">
        <f t="shared" si="446"/>
        <v>Table 1076: allowed revenue,</v>
      </c>
      <c r="AO69" s="1" t="str">
        <f t="shared" si="447"/>
        <v/>
      </c>
      <c r="AP69" s="1" t="str">
        <f t="shared" si="448"/>
        <v/>
      </c>
      <c r="AQ69" s="1" t="str">
        <f t="shared" si="449"/>
        <v/>
      </c>
      <c r="AU69" s="1" t="str">
        <f t="shared" si="404"/>
        <v>Table 1059: Otex,Table 1053: volumes and mpans etc forecast,Table 1076: allowed revenue,</v>
      </c>
      <c r="AV69" s="1" t="str">
        <f t="shared" si="405"/>
        <v/>
      </c>
      <c r="AW69" s="1" t="str">
        <f t="shared" si="406"/>
        <v>Gone up mainly due to Table 1059: Otex,Table 1053: volumes and mpans etc forecast,Table 1076: allowed revenue,</v>
      </c>
      <c r="AX69" s="1" t="str">
        <f t="shared" si="407"/>
        <v>No factors contributing to greater than 2% downward change.</v>
      </c>
      <c r="AY69" s="1" t="str">
        <f t="shared" si="408"/>
        <v>Gone up mainly due to Table 1059: Otex,Table 1053: volumes and mpans etc forecast,Table 1076: allowed revenue,</v>
      </c>
      <c r="AZ69" s="1" t="str">
        <f t="shared" si="409"/>
        <v xml:space="preserve">Gone down mainly due to </v>
      </c>
    </row>
    <row r="70" spans="2:52" hidden="1">
      <c r="B70" s="1" t="s">
        <v>73</v>
      </c>
      <c r="D70" s="1" t="str">
        <f t="shared" si="410"/>
        <v/>
      </c>
      <c r="E70" s="1" t="str">
        <f t="shared" si="411"/>
        <v/>
      </c>
      <c r="F70" s="1" t="str">
        <f t="shared" si="412"/>
        <v/>
      </c>
      <c r="G70" s="1" t="str">
        <f t="shared" si="413"/>
        <v/>
      </c>
      <c r="H70" s="1" t="str">
        <f t="shared" si="414"/>
        <v/>
      </c>
      <c r="I70" s="1" t="str">
        <f t="shared" si="415"/>
        <v/>
      </c>
      <c r="J70" s="1" t="str">
        <f t="shared" si="416"/>
        <v/>
      </c>
      <c r="K70" s="1" t="str">
        <f t="shared" si="417"/>
        <v/>
      </c>
      <c r="L70" s="1" t="str">
        <f t="shared" si="418"/>
        <v/>
      </c>
      <c r="M70" s="1" t="str">
        <f t="shared" si="419"/>
        <v/>
      </c>
      <c r="N70" s="1" t="str">
        <f t="shared" si="420"/>
        <v/>
      </c>
      <c r="O70" s="1" t="str">
        <f t="shared" si="421"/>
        <v/>
      </c>
      <c r="P70" s="1" t="str">
        <f t="shared" si="422"/>
        <v/>
      </c>
      <c r="Q70" s="1" t="str">
        <f t="shared" si="423"/>
        <v/>
      </c>
      <c r="R70" s="1" t="str">
        <f t="shared" si="424"/>
        <v/>
      </c>
      <c r="S70" s="1" t="str">
        <f t="shared" si="425"/>
        <v/>
      </c>
      <c r="T70" s="1" t="str">
        <f t="shared" si="426"/>
        <v/>
      </c>
      <c r="U70" s="1" t="str">
        <f t="shared" si="427"/>
        <v/>
      </c>
      <c r="V70" s="1" t="str">
        <f t="shared" si="428"/>
        <v/>
      </c>
      <c r="W70" s="1" t="str">
        <f t="shared" si="429"/>
        <v/>
      </c>
      <c r="X70" s="1" t="str">
        <f t="shared" si="430"/>
        <v/>
      </c>
      <c r="Y70" s="1" t="str">
        <f t="shared" si="431"/>
        <v/>
      </c>
      <c r="Z70" s="1" t="str">
        <f t="shared" si="432"/>
        <v>Table 1059: Otex,</v>
      </c>
      <c r="AA70" s="1" t="str">
        <f t="shared" si="433"/>
        <v/>
      </c>
      <c r="AB70" s="1" t="str">
        <f t="shared" si="434"/>
        <v/>
      </c>
      <c r="AC70" s="1" t="str">
        <f t="shared" si="435"/>
        <v/>
      </c>
      <c r="AD70" s="1" t="str">
        <f t="shared" si="436"/>
        <v/>
      </c>
      <c r="AE70" s="1" t="str">
        <f t="shared" si="437"/>
        <v/>
      </c>
      <c r="AF70" s="1" t="str">
        <f t="shared" si="438"/>
        <v/>
      </c>
      <c r="AG70" s="1" t="str">
        <f t="shared" si="439"/>
        <v/>
      </c>
      <c r="AH70" s="1" t="str">
        <f t="shared" si="440"/>
        <v/>
      </c>
      <c r="AI70" s="1" t="str">
        <f t="shared" si="441"/>
        <v/>
      </c>
      <c r="AJ70" s="1" t="str">
        <f t="shared" si="442"/>
        <v/>
      </c>
      <c r="AK70" s="1" t="str">
        <f t="shared" si="443"/>
        <v/>
      </c>
      <c r="AL70" s="1" t="str">
        <f t="shared" si="444"/>
        <v>Table 1053: volumes and mpans etc forecast,</v>
      </c>
      <c r="AM70" s="1" t="str">
        <f t="shared" si="445"/>
        <v/>
      </c>
      <c r="AN70" s="1" t="str">
        <f t="shared" si="446"/>
        <v/>
      </c>
      <c r="AO70" s="1" t="str">
        <f t="shared" si="447"/>
        <v/>
      </c>
      <c r="AP70" s="1" t="str">
        <f t="shared" si="448"/>
        <v/>
      </c>
      <c r="AQ70" s="1" t="str">
        <f t="shared" si="449"/>
        <v/>
      </c>
      <c r="AU70" s="1" t="str">
        <f t="shared" si="404"/>
        <v>Table 1059: Otex,Table 1053: volumes and mpans etc forecast,</v>
      </c>
      <c r="AV70" s="1" t="str">
        <f t="shared" si="405"/>
        <v/>
      </c>
      <c r="AW70" s="1" t="str">
        <f t="shared" si="406"/>
        <v>Gone up mainly due to Table 1059: Otex,Table 1053: volumes and mpans etc forecast,</v>
      </c>
      <c r="AX70" s="1" t="str">
        <f t="shared" si="407"/>
        <v>No factors contributing to greater than 2% downward change.</v>
      </c>
      <c r="AY70" s="1" t="str">
        <f t="shared" si="408"/>
        <v>Gone up mainly due to Table 1059: Otex,Table 1053: volumes and mpans etc forecast,</v>
      </c>
      <c r="AZ70" s="1" t="str">
        <f t="shared" si="409"/>
        <v xml:space="preserve">Gone down mainly due to </v>
      </c>
    </row>
    <row r="71" spans="2:52" hidden="1">
      <c r="B71" s="1" t="s">
        <v>74</v>
      </c>
      <c r="D71" s="1" t="str">
        <f t="shared" si="410"/>
        <v/>
      </c>
      <c r="E71" s="1" t="str">
        <f t="shared" si="411"/>
        <v/>
      </c>
      <c r="F71" s="1" t="str">
        <f t="shared" si="412"/>
        <v/>
      </c>
      <c r="G71" s="1" t="str">
        <f t="shared" si="413"/>
        <v/>
      </c>
      <c r="H71" s="1" t="str">
        <f t="shared" si="414"/>
        <v/>
      </c>
      <c r="I71" s="1" t="str">
        <f t="shared" si="415"/>
        <v/>
      </c>
      <c r="J71" s="1" t="str">
        <f t="shared" si="416"/>
        <v/>
      </c>
      <c r="K71" s="1" t="str">
        <f t="shared" si="417"/>
        <v/>
      </c>
      <c r="L71" s="1" t="str">
        <f t="shared" si="418"/>
        <v/>
      </c>
      <c r="M71" s="1" t="str">
        <f t="shared" si="419"/>
        <v/>
      </c>
      <c r="N71" s="1" t="str">
        <f t="shared" si="420"/>
        <v/>
      </c>
      <c r="O71" s="1" t="str">
        <f t="shared" si="421"/>
        <v/>
      </c>
      <c r="P71" s="1" t="str">
        <f t="shared" si="422"/>
        <v/>
      </c>
      <c r="Q71" s="1" t="str">
        <f t="shared" si="423"/>
        <v/>
      </c>
      <c r="R71" s="1" t="str">
        <f t="shared" si="424"/>
        <v/>
      </c>
      <c r="S71" s="1" t="str">
        <f t="shared" si="425"/>
        <v/>
      </c>
      <c r="T71" s="1" t="str">
        <f t="shared" si="426"/>
        <v/>
      </c>
      <c r="U71" s="1" t="str">
        <f t="shared" si="427"/>
        <v/>
      </c>
      <c r="V71" s="1" t="str">
        <f t="shared" si="428"/>
        <v/>
      </c>
      <c r="W71" s="1" t="str">
        <f t="shared" si="429"/>
        <v/>
      </c>
      <c r="X71" s="1" t="str">
        <f t="shared" si="430"/>
        <v/>
      </c>
      <c r="Y71" s="1" t="str">
        <f t="shared" si="431"/>
        <v/>
      </c>
      <c r="Z71" s="1" t="str">
        <f t="shared" si="432"/>
        <v>Table 1059: Otex,</v>
      </c>
      <c r="AA71" s="1" t="str">
        <f t="shared" si="433"/>
        <v/>
      </c>
      <c r="AB71" s="1" t="str">
        <f t="shared" si="434"/>
        <v/>
      </c>
      <c r="AC71" s="1" t="str">
        <f t="shared" si="435"/>
        <v/>
      </c>
      <c r="AD71" s="1" t="str">
        <f t="shared" si="436"/>
        <v/>
      </c>
      <c r="AE71" s="1" t="str">
        <f t="shared" si="437"/>
        <v/>
      </c>
      <c r="AF71" s="1" t="str">
        <f t="shared" si="438"/>
        <v/>
      </c>
      <c r="AG71" s="1" t="str">
        <f t="shared" si="439"/>
        <v/>
      </c>
      <c r="AH71" s="1" t="str">
        <f t="shared" si="440"/>
        <v/>
      </c>
      <c r="AI71" s="1" t="str">
        <f t="shared" si="441"/>
        <v/>
      </c>
      <c r="AJ71" s="1" t="str">
        <f t="shared" si="442"/>
        <v/>
      </c>
      <c r="AK71" s="1" t="str">
        <f t="shared" si="443"/>
        <v/>
      </c>
      <c r="AL71" s="1" t="str">
        <f t="shared" si="444"/>
        <v>Table 1053: volumes and mpans etc forecast,</v>
      </c>
      <c r="AM71" s="1" t="str">
        <f t="shared" si="445"/>
        <v/>
      </c>
      <c r="AN71" s="1" t="str">
        <f t="shared" si="446"/>
        <v>Table 1076: allowed revenue,</v>
      </c>
      <c r="AO71" s="1" t="str">
        <f t="shared" si="447"/>
        <v/>
      </c>
      <c r="AP71" s="1" t="str">
        <f t="shared" si="448"/>
        <v/>
      </c>
      <c r="AQ71" s="1" t="str">
        <f t="shared" si="449"/>
        <v/>
      </c>
      <c r="AU71" s="1" t="str">
        <f t="shared" si="404"/>
        <v>Table 1059: Otex,Table 1053: volumes and mpans etc forecast,Table 1076: allowed revenue,</v>
      </c>
      <c r="AV71" s="1" t="str">
        <f t="shared" si="405"/>
        <v/>
      </c>
      <c r="AW71" s="1" t="str">
        <f t="shared" si="406"/>
        <v>Gone up mainly due to Table 1059: Otex,Table 1053: volumes and mpans etc forecast,Table 1076: allowed revenue,</v>
      </c>
      <c r="AX71" s="1" t="str">
        <f t="shared" si="407"/>
        <v>No factors contributing to greater than 2% downward change.</v>
      </c>
      <c r="AY71" s="1" t="str">
        <f t="shared" si="408"/>
        <v>Gone up mainly due to Table 1059: Otex,Table 1053: volumes and mpans etc forecast,Table 1076: allowed revenue,</v>
      </c>
      <c r="AZ71" s="1" t="str">
        <f t="shared" si="409"/>
        <v xml:space="preserve">Gone down mainly due to </v>
      </c>
    </row>
    <row r="72" spans="2:52" hidden="1">
      <c r="B72" s="1" t="s">
        <v>24</v>
      </c>
      <c r="G72" s="1" t="str">
        <f t="shared" ref="G72" si="456">IF(OR(F49="-",F49&gt;-0.02),"",F$28&amp;",")</f>
        <v/>
      </c>
      <c r="H72" s="1" t="str">
        <f t="shared" si="414"/>
        <v/>
      </c>
      <c r="I72" s="1" t="str">
        <f t="shared" ref="I72" si="457">IF(OR(H49="-",H49&gt;-0.02),"",H$28&amp;",")</f>
        <v/>
      </c>
      <c r="J72" s="1" t="str">
        <f t="shared" si="416"/>
        <v/>
      </c>
      <c r="K72" s="1" t="str">
        <f t="shared" ref="K72" si="458">IF(OR(J49="-",J49&gt;-0.02),"",J$28&amp;",")</f>
        <v/>
      </c>
      <c r="L72" s="1" t="str">
        <f t="shared" si="418"/>
        <v/>
      </c>
      <c r="M72" s="1" t="str">
        <f t="shared" ref="M72" si="459">IF(OR(L49="-",L49&gt;-0.02),"",L$28&amp;",")</f>
        <v/>
      </c>
      <c r="N72" s="1" t="str">
        <f t="shared" si="420"/>
        <v/>
      </c>
      <c r="O72" s="1" t="str">
        <f t="shared" ref="O72" si="460">IF(OR(N49="-",N49&gt;-0.02),"",N$28&amp;",")</f>
        <v/>
      </c>
      <c r="P72" s="1" t="str">
        <f t="shared" si="422"/>
        <v/>
      </c>
      <c r="Q72" s="1" t="str">
        <f t="shared" ref="Q72" si="461">IF(OR(P49="-",P49&gt;-0.02),"",P$28&amp;",")</f>
        <v/>
      </c>
      <c r="R72" s="1" t="str">
        <f t="shared" si="424"/>
        <v/>
      </c>
      <c r="S72" s="1" t="str">
        <f t="shared" ref="S72" si="462">IF(OR(R49="-",R49&gt;-0.02),"",R$28&amp;",")</f>
        <v/>
      </c>
      <c r="T72" s="1" t="str">
        <f t="shared" si="426"/>
        <v/>
      </c>
      <c r="U72" s="1" t="str">
        <f t="shared" ref="U72" si="463">IF(OR(T49="-",T49&gt;-0.02),"",T$28&amp;",")</f>
        <v/>
      </c>
      <c r="V72" s="1" t="str">
        <f t="shared" si="428"/>
        <v/>
      </c>
      <c r="W72" s="1" t="str">
        <f t="shared" ref="W72" si="464">IF(OR(V49="-",V49&gt;-0.02),"",V$28&amp;",")</f>
        <v/>
      </c>
      <c r="X72" s="1" t="str">
        <f t="shared" si="430"/>
        <v/>
      </c>
      <c r="Y72" s="1" t="str">
        <f t="shared" ref="Y72" si="465">IF(OR(X49="-",X49&gt;-0.02),"",X$28&amp;",")</f>
        <v/>
      </c>
      <c r="Z72" s="1" t="str">
        <f t="shared" si="432"/>
        <v>Table 1059: Otex,</v>
      </c>
      <c r="AA72" s="1" t="str">
        <f t="shared" ref="AA72" si="466">IF(OR(Z49="-",Z49&gt;-0.02),"",Z$28&amp;",")</f>
        <v/>
      </c>
      <c r="AB72" s="1" t="str">
        <f t="shared" si="434"/>
        <v/>
      </c>
      <c r="AC72" s="1" t="str">
        <f t="shared" ref="AC72" si="467">IF(OR(AB49="-",AB49&gt;-0.02),"",AB$28&amp;",")</f>
        <v/>
      </c>
      <c r="AD72" s="1" t="str">
        <f t="shared" si="436"/>
        <v/>
      </c>
      <c r="AE72" s="1" t="str">
        <f t="shared" ref="AE72" si="468">IF(OR(AD49="-",AD49&gt;-0.02),"",AD$28&amp;",")</f>
        <v/>
      </c>
      <c r="AF72" s="1" t="str">
        <f t="shared" si="438"/>
        <v/>
      </c>
      <c r="AG72" s="1" t="str">
        <f t="shared" ref="AG72" si="469">IF(OR(AF49="-",AF49&gt;-0.02),"",AF$28&amp;",")</f>
        <v/>
      </c>
      <c r="AH72" s="1" t="str">
        <f t="shared" si="440"/>
        <v/>
      </c>
      <c r="AI72" s="1" t="str">
        <f t="shared" ref="AI72" si="470">IF(OR(AH49="-",AH49&gt;-0.02),"",AH$28&amp;",")</f>
        <v/>
      </c>
      <c r="AJ72" s="1" t="str">
        <f t="shared" si="442"/>
        <v/>
      </c>
      <c r="AK72" s="1" t="str">
        <f t="shared" ref="AK72" si="471">IF(OR(AJ49="-",AJ49&gt;-0.02),"",AJ$28&amp;",")</f>
        <v/>
      </c>
      <c r="AL72" s="1" t="str">
        <f t="shared" si="444"/>
        <v>Table 1053: volumes and mpans etc forecast,</v>
      </c>
      <c r="AM72" s="1" t="str">
        <f t="shared" ref="AM72" si="472">IF(OR(AL49="-",AL49&gt;-0.02),"",AL$28&amp;",")</f>
        <v/>
      </c>
      <c r="AN72" s="1" t="str">
        <f t="shared" si="446"/>
        <v>Table 1076: allowed revenue,</v>
      </c>
      <c r="AO72" s="1" t="str">
        <f t="shared" ref="AO72" si="473">IF(OR(AN49="-",AN49&gt;-0.02),"",AN$28&amp;",")</f>
        <v/>
      </c>
      <c r="AP72" s="1" t="str">
        <f t="shared" si="448"/>
        <v/>
      </c>
      <c r="AQ72" s="1" t="str">
        <f t="shared" ref="AQ72" si="474">IF(OR(AP49="-",AP49&gt;-0.02),"",AP$28&amp;",")</f>
        <v/>
      </c>
      <c r="AU72" s="1" t="str">
        <f t="shared" ref="AU72" si="475">D72&amp;F72&amp;H72&amp;J72&amp;L72&amp;N72&amp;P72&amp;R72&amp;T72&amp;V72&amp;X72&amp;Z72&amp;AB72&amp;AD72&amp;AF72&amp;AH72&amp;AJ72&amp;AL72&amp;AN72&amp;AP72</f>
        <v>Table 1059: Otex,Table 1053: volumes and mpans etc forecast,Table 1076: allowed revenue,</v>
      </c>
      <c r="AV72" s="1" t="str">
        <f t="shared" ref="AV72" si="476">E72&amp;G72&amp;I72&amp;K72&amp;M72&amp;O72&amp;Q72&amp;S72&amp;U72&amp;W72&amp;Y72&amp;AA72&amp;AC72&amp;AE72&amp;AG72&amp;AI72&amp;AK72&amp;AM72&amp;AO72&amp;AQ72</f>
        <v/>
      </c>
      <c r="AW72" s="1" t="str">
        <f t="shared" ref="AW72" si="477">IF(AU72="","No factors contributing to greater than 2% upward change.",AY72)</f>
        <v>Gone up mainly due to Table 1059: Otex,Table 1053: volumes and mpans etc forecast,Table 1076: allowed revenue,</v>
      </c>
      <c r="AX72" s="1" t="str">
        <f t="shared" ref="AX72" si="478">IF(AV72="","No factors contributing to greater than 2% downward change.",AZ72)</f>
        <v>No factors contributing to greater than 2% downward change.</v>
      </c>
      <c r="AY72" s="1" t="str">
        <f t="shared" ref="AY72" si="479">"Gone up mainly due to "&amp;AU72</f>
        <v>Gone up mainly due to Table 1059: Otex,Table 1053: volumes and mpans etc forecast,Table 1076: allowed revenue,</v>
      </c>
      <c r="AZ72" s="1" t="str">
        <f t="shared" ref="AZ72" si="480">"Gone down mainly due to "&amp;AV72</f>
        <v xml:space="preserve">Gone down mainly due to </v>
      </c>
    </row>
    <row r="73" spans="2:52" hidden="1"/>
  </sheetData>
  <mergeCells count="61">
    <mergeCell ref="AN52:AO52"/>
    <mergeCell ref="AP52:AQ52"/>
    <mergeCell ref="AR52:AS52"/>
    <mergeCell ref="T4:U4"/>
    <mergeCell ref="AL4:AM4"/>
    <mergeCell ref="AN4:AO4"/>
    <mergeCell ref="AP4:AQ4"/>
    <mergeCell ref="AL28:AM28"/>
    <mergeCell ref="AN28:AO28"/>
    <mergeCell ref="AP28:AQ28"/>
    <mergeCell ref="AJ4:AK4"/>
    <mergeCell ref="X28:Y28"/>
    <mergeCell ref="Z28:AA28"/>
    <mergeCell ref="AB28:AC28"/>
    <mergeCell ref="AD28:AE28"/>
    <mergeCell ref="X4:Y4"/>
    <mergeCell ref="Z4:AA4"/>
    <mergeCell ref="AB4:AC4"/>
    <mergeCell ref="AD4:AE4"/>
    <mergeCell ref="AF4:AG4"/>
    <mergeCell ref="AH4:AI4"/>
    <mergeCell ref="AF28:AG28"/>
    <mergeCell ref="AH28:AI28"/>
    <mergeCell ref="AJ28:AK28"/>
    <mergeCell ref="L52:M52"/>
    <mergeCell ref="N52:O52"/>
    <mergeCell ref="P52:Q52"/>
    <mergeCell ref="R52:S52"/>
    <mergeCell ref="T52:U52"/>
    <mergeCell ref="X52:Y52"/>
    <mergeCell ref="L28:M28"/>
    <mergeCell ref="N28:O28"/>
    <mergeCell ref="P28:Q28"/>
    <mergeCell ref="R28:S28"/>
    <mergeCell ref="T28:U28"/>
    <mergeCell ref="AL52:AM52"/>
    <mergeCell ref="Z52:AA52"/>
    <mergeCell ref="AB52:AC52"/>
    <mergeCell ref="AD52:AE52"/>
    <mergeCell ref="AF52:AG52"/>
    <mergeCell ref="AH52:AI52"/>
    <mergeCell ref="AJ52:AK52"/>
    <mergeCell ref="D4:E4"/>
    <mergeCell ref="D52:E52"/>
    <mergeCell ref="F4:G4"/>
    <mergeCell ref="F52:G52"/>
    <mergeCell ref="D28:E28"/>
    <mergeCell ref="F28:G28"/>
    <mergeCell ref="V4:W4"/>
    <mergeCell ref="V28:W28"/>
    <mergeCell ref="V52:W52"/>
    <mergeCell ref="J52:K52"/>
    <mergeCell ref="H4:I4"/>
    <mergeCell ref="H52:I52"/>
    <mergeCell ref="H28:I28"/>
    <mergeCell ref="J28:K28"/>
    <mergeCell ref="J4:K4"/>
    <mergeCell ref="L4:M4"/>
    <mergeCell ref="N4:O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8" scale="43" orientation="landscape" r:id="rId1"/>
  <headerFooter>
    <oddFooter>&amp;L&amp;Z&amp;F&amp;R&amp;D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34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40.85546875" defaultRowHeight="15" customHeight="1"/>
  <cols>
    <col min="1" max="1" width="2" style="34" customWidth="1"/>
    <col min="2" max="2" width="47" style="36" customWidth="1"/>
    <col min="3" max="3" width="12" style="36" bestFit="1" customWidth="1"/>
    <col min="4" max="4" width="5.85546875" style="36" customWidth="1"/>
    <col min="5" max="5" width="12.42578125" style="36" bestFit="1" customWidth="1"/>
    <col min="6" max="7" width="11.42578125" style="36" bestFit="1" customWidth="1"/>
    <col min="8" max="8" width="13.140625" style="36" bestFit="1" customWidth="1"/>
    <col min="9" max="9" width="15.85546875" style="36" bestFit="1" customWidth="1"/>
    <col min="10" max="10" width="14" style="36" bestFit="1" customWidth="1"/>
    <col min="11" max="11" width="25.85546875" style="36" bestFit="1" customWidth="1"/>
    <col min="12" max="12" width="35.5703125" style="36" customWidth="1"/>
    <col min="13" max="13" width="12.7109375" style="36" bestFit="1" customWidth="1"/>
    <col min="14" max="14" width="14" style="36" bestFit="1" customWidth="1"/>
    <col min="15" max="16" width="13.42578125" style="36" customWidth="1"/>
    <col min="17" max="17" width="65.85546875" style="36" bestFit="1" customWidth="1"/>
    <col min="18" max="18" width="11" style="36" customWidth="1"/>
    <col min="19" max="256" width="40.85546875" style="36"/>
    <col min="257" max="257" width="4.85546875" style="36" customWidth="1"/>
    <col min="258" max="258" width="6.42578125" style="36" customWidth="1"/>
    <col min="259" max="259" width="47.42578125" style="36" customWidth="1"/>
    <col min="260" max="260" width="9" style="36" customWidth="1"/>
    <col min="261" max="261" width="5.85546875" style="36" customWidth="1"/>
    <col min="262" max="262" width="17.140625" style="36" customWidth="1"/>
    <col min="263" max="263" width="11.140625" style="36" customWidth="1"/>
    <col min="264" max="264" width="11.7109375" style="36" customWidth="1"/>
    <col min="265" max="265" width="13.42578125" style="36" customWidth="1"/>
    <col min="266" max="266" width="16.28515625" style="36" customWidth="1"/>
    <col min="267" max="267" width="15.85546875" style="36" customWidth="1"/>
    <col min="268" max="268" width="22.7109375" style="36" customWidth="1"/>
    <col min="269" max="269" width="9.42578125" style="36" customWidth="1"/>
    <col min="270" max="270" width="11.28515625" style="36" customWidth="1"/>
    <col min="271" max="271" width="17.42578125" style="36" customWidth="1"/>
    <col min="272" max="272" width="53" style="36" customWidth="1"/>
    <col min="273" max="512" width="40.85546875" style="36"/>
    <col min="513" max="513" width="4.85546875" style="36" customWidth="1"/>
    <col min="514" max="514" width="6.42578125" style="36" customWidth="1"/>
    <col min="515" max="515" width="47.42578125" style="36" customWidth="1"/>
    <col min="516" max="516" width="9" style="36" customWidth="1"/>
    <col min="517" max="517" width="5.85546875" style="36" customWidth="1"/>
    <col min="518" max="518" width="17.140625" style="36" customWidth="1"/>
    <col min="519" max="519" width="11.140625" style="36" customWidth="1"/>
    <col min="520" max="520" width="11.7109375" style="36" customWidth="1"/>
    <col min="521" max="521" width="13.42578125" style="36" customWidth="1"/>
    <col min="522" max="522" width="16.28515625" style="36" customWidth="1"/>
    <col min="523" max="523" width="15.85546875" style="36" customWidth="1"/>
    <col min="524" max="524" width="22.7109375" style="36" customWidth="1"/>
    <col min="525" max="525" width="9.42578125" style="36" customWidth="1"/>
    <col min="526" max="526" width="11.28515625" style="36" customWidth="1"/>
    <col min="527" max="527" width="17.42578125" style="36" customWidth="1"/>
    <col min="528" max="528" width="53" style="36" customWidth="1"/>
    <col min="529" max="768" width="40.85546875" style="36"/>
    <col min="769" max="769" width="4.85546875" style="36" customWidth="1"/>
    <col min="770" max="770" width="6.42578125" style="36" customWidth="1"/>
    <col min="771" max="771" width="47.42578125" style="36" customWidth="1"/>
    <col min="772" max="772" width="9" style="36" customWidth="1"/>
    <col min="773" max="773" width="5.85546875" style="36" customWidth="1"/>
    <col min="774" max="774" width="17.140625" style="36" customWidth="1"/>
    <col min="775" max="775" width="11.140625" style="36" customWidth="1"/>
    <col min="776" max="776" width="11.7109375" style="36" customWidth="1"/>
    <col min="777" max="777" width="13.42578125" style="36" customWidth="1"/>
    <col min="778" max="778" width="16.28515625" style="36" customWidth="1"/>
    <col min="779" max="779" width="15.85546875" style="36" customWidth="1"/>
    <col min="780" max="780" width="22.7109375" style="36" customWidth="1"/>
    <col min="781" max="781" width="9.42578125" style="36" customWidth="1"/>
    <col min="782" max="782" width="11.28515625" style="36" customWidth="1"/>
    <col min="783" max="783" width="17.42578125" style="36" customWidth="1"/>
    <col min="784" max="784" width="53" style="36" customWidth="1"/>
    <col min="785" max="1024" width="40.85546875" style="36"/>
    <col min="1025" max="1025" width="4.85546875" style="36" customWidth="1"/>
    <col min="1026" max="1026" width="6.42578125" style="36" customWidth="1"/>
    <col min="1027" max="1027" width="47.42578125" style="36" customWidth="1"/>
    <col min="1028" max="1028" width="9" style="36" customWidth="1"/>
    <col min="1029" max="1029" width="5.85546875" style="36" customWidth="1"/>
    <col min="1030" max="1030" width="17.140625" style="36" customWidth="1"/>
    <col min="1031" max="1031" width="11.140625" style="36" customWidth="1"/>
    <col min="1032" max="1032" width="11.7109375" style="36" customWidth="1"/>
    <col min="1033" max="1033" width="13.42578125" style="36" customWidth="1"/>
    <col min="1034" max="1034" width="16.28515625" style="36" customWidth="1"/>
    <col min="1035" max="1035" width="15.85546875" style="36" customWidth="1"/>
    <col min="1036" max="1036" width="22.7109375" style="36" customWidth="1"/>
    <col min="1037" max="1037" width="9.42578125" style="36" customWidth="1"/>
    <col min="1038" max="1038" width="11.28515625" style="36" customWidth="1"/>
    <col min="1039" max="1039" width="17.42578125" style="36" customWidth="1"/>
    <col min="1040" max="1040" width="53" style="36" customWidth="1"/>
    <col min="1041" max="1280" width="40.85546875" style="36"/>
    <col min="1281" max="1281" width="4.85546875" style="36" customWidth="1"/>
    <col min="1282" max="1282" width="6.42578125" style="36" customWidth="1"/>
    <col min="1283" max="1283" width="47.42578125" style="36" customWidth="1"/>
    <col min="1284" max="1284" width="9" style="36" customWidth="1"/>
    <col min="1285" max="1285" width="5.85546875" style="36" customWidth="1"/>
    <col min="1286" max="1286" width="17.140625" style="36" customWidth="1"/>
    <col min="1287" max="1287" width="11.140625" style="36" customWidth="1"/>
    <col min="1288" max="1288" width="11.7109375" style="36" customWidth="1"/>
    <col min="1289" max="1289" width="13.42578125" style="36" customWidth="1"/>
    <col min="1290" max="1290" width="16.28515625" style="36" customWidth="1"/>
    <col min="1291" max="1291" width="15.85546875" style="36" customWidth="1"/>
    <col min="1292" max="1292" width="22.7109375" style="36" customWidth="1"/>
    <col min="1293" max="1293" width="9.42578125" style="36" customWidth="1"/>
    <col min="1294" max="1294" width="11.28515625" style="36" customWidth="1"/>
    <col min="1295" max="1295" width="17.42578125" style="36" customWidth="1"/>
    <col min="1296" max="1296" width="53" style="36" customWidth="1"/>
    <col min="1297" max="1536" width="40.85546875" style="36"/>
    <col min="1537" max="1537" width="4.85546875" style="36" customWidth="1"/>
    <col min="1538" max="1538" width="6.42578125" style="36" customWidth="1"/>
    <col min="1539" max="1539" width="47.42578125" style="36" customWidth="1"/>
    <col min="1540" max="1540" width="9" style="36" customWidth="1"/>
    <col min="1541" max="1541" width="5.85546875" style="36" customWidth="1"/>
    <col min="1542" max="1542" width="17.140625" style="36" customWidth="1"/>
    <col min="1543" max="1543" width="11.140625" style="36" customWidth="1"/>
    <col min="1544" max="1544" width="11.7109375" style="36" customWidth="1"/>
    <col min="1545" max="1545" width="13.42578125" style="36" customWidth="1"/>
    <col min="1546" max="1546" width="16.28515625" style="36" customWidth="1"/>
    <col min="1547" max="1547" width="15.85546875" style="36" customWidth="1"/>
    <col min="1548" max="1548" width="22.7109375" style="36" customWidth="1"/>
    <col min="1549" max="1549" width="9.42578125" style="36" customWidth="1"/>
    <col min="1550" max="1550" width="11.28515625" style="36" customWidth="1"/>
    <col min="1551" max="1551" width="17.42578125" style="36" customWidth="1"/>
    <col min="1552" max="1552" width="53" style="36" customWidth="1"/>
    <col min="1553" max="1792" width="40.85546875" style="36"/>
    <col min="1793" max="1793" width="4.85546875" style="36" customWidth="1"/>
    <col min="1794" max="1794" width="6.42578125" style="36" customWidth="1"/>
    <col min="1795" max="1795" width="47.42578125" style="36" customWidth="1"/>
    <col min="1796" max="1796" width="9" style="36" customWidth="1"/>
    <col min="1797" max="1797" width="5.85546875" style="36" customWidth="1"/>
    <col min="1798" max="1798" width="17.140625" style="36" customWidth="1"/>
    <col min="1799" max="1799" width="11.140625" style="36" customWidth="1"/>
    <col min="1800" max="1800" width="11.7109375" style="36" customWidth="1"/>
    <col min="1801" max="1801" width="13.42578125" style="36" customWidth="1"/>
    <col min="1802" max="1802" width="16.28515625" style="36" customWidth="1"/>
    <col min="1803" max="1803" width="15.85546875" style="36" customWidth="1"/>
    <col min="1804" max="1804" width="22.7109375" style="36" customWidth="1"/>
    <col min="1805" max="1805" width="9.42578125" style="36" customWidth="1"/>
    <col min="1806" max="1806" width="11.28515625" style="36" customWidth="1"/>
    <col min="1807" max="1807" width="17.42578125" style="36" customWidth="1"/>
    <col min="1808" max="1808" width="53" style="36" customWidth="1"/>
    <col min="1809" max="2048" width="40.85546875" style="36"/>
    <col min="2049" max="2049" width="4.85546875" style="36" customWidth="1"/>
    <col min="2050" max="2050" width="6.42578125" style="36" customWidth="1"/>
    <col min="2051" max="2051" width="47.42578125" style="36" customWidth="1"/>
    <col min="2052" max="2052" width="9" style="36" customWidth="1"/>
    <col min="2053" max="2053" width="5.85546875" style="36" customWidth="1"/>
    <col min="2054" max="2054" width="17.140625" style="36" customWidth="1"/>
    <col min="2055" max="2055" width="11.140625" style="36" customWidth="1"/>
    <col min="2056" max="2056" width="11.7109375" style="36" customWidth="1"/>
    <col min="2057" max="2057" width="13.42578125" style="36" customWidth="1"/>
    <col min="2058" max="2058" width="16.28515625" style="36" customWidth="1"/>
    <col min="2059" max="2059" width="15.85546875" style="36" customWidth="1"/>
    <col min="2060" max="2060" width="22.7109375" style="36" customWidth="1"/>
    <col min="2061" max="2061" width="9.42578125" style="36" customWidth="1"/>
    <col min="2062" max="2062" width="11.28515625" style="36" customWidth="1"/>
    <col min="2063" max="2063" width="17.42578125" style="36" customWidth="1"/>
    <col min="2064" max="2064" width="53" style="36" customWidth="1"/>
    <col min="2065" max="2304" width="40.85546875" style="36"/>
    <col min="2305" max="2305" width="4.85546875" style="36" customWidth="1"/>
    <col min="2306" max="2306" width="6.42578125" style="36" customWidth="1"/>
    <col min="2307" max="2307" width="47.42578125" style="36" customWidth="1"/>
    <col min="2308" max="2308" width="9" style="36" customWidth="1"/>
    <col min="2309" max="2309" width="5.85546875" style="36" customWidth="1"/>
    <col min="2310" max="2310" width="17.140625" style="36" customWidth="1"/>
    <col min="2311" max="2311" width="11.140625" style="36" customWidth="1"/>
    <col min="2312" max="2312" width="11.7109375" style="36" customWidth="1"/>
    <col min="2313" max="2313" width="13.42578125" style="36" customWidth="1"/>
    <col min="2314" max="2314" width="16.28515625" style="36" customWidth="1"/>
    <col min="2315" max="2315" width="15.85546875" style="36" customWidth="1"/>
    <col min="2316" max="2316" width="22.7109375" style="36" customWidth="1"/>
    <col min="2317" max="2317" width="9.42578125" style="36" customWidth="1"/>
    <col min="2318" max="2318" width="11.28515625" style="36" customWidth="1"/>
    <col min="2319" max="2319" width="17.42578125" style="36" customWidth="1"/>
    <col min="2320" max="2320" width="53" style="36" customWidth="1"/>
    <col min="2321" max="2560" width="40.85546875" style="36"/>
    <col min="2561" max="2561" width="4.85546875" style="36" customWidth="1"/>
    <col min="2562" max="2562" width="6.42578125" style="36" customWidth="1"/>
    <col min="2563" max="2563" width="47.42578125" style="36" customWidth="1"/>
    <col min="2564" max="2564" width="9" style="36" customWidth="1"/>
    <col min="2565" max="2565" width="5.85546875" style="36" customWidth="1"/>
    <col min="2566" max="2566" width="17.140625" style="36" customWidth="1"/>
    <col min="2567" max="2567" width="11.140625" style="36" customWidth="1"/>
    <col min="2568" max="2568" width="11.7109375" style="36" customWidth="1"/>
    <col min="2569" max="2569" width="13.42578125" style="36" customWidth="1"/>
    <col min="2570" max="2570" width="16.28515625" style="36" customWidth="1"/>
    <col min="2571" max="2571" width="15.85546875" style="36" customWidth="1"/>
    <col min="2572" max="2572" width="22.7109375" style="36" customWidth="1"/>
    <col min="2573" max="2573" width="9.42578125" style="36" customWidth="1"/>
    <col min="2574" max="2574" width="11.28515625" style="36" customWidth="1"/>
    <col min="2575" max="2575" width="17.42578125" style="36" customWidth="1"/>
    <col min="2576" max="2576" width="53" style="36" customWidth="1"/>
    <col min="2577" max="2816" width="40.85546875" style="36"/>
    <col min="2817" max="2817" width="4.85546875" style="36" customWidth="1"/>
    <col min="2818" max="2818" width="6.42578125" style="36" customWidth="1"/>
    <col min="2819" max="2819" width="47.42578125" style="36" customWidth="1"/>
    <col min="2820" max="2820" width="9" style="36" customWidth="1"/>
    <col min="2821" max="2821" width="5.85546875" style="36" customWidth="1"/>
    <col min="2822" max="2822" width="17.140625" style="36" customWidth="1"/>
    <col min="2823" max="2823" width="11.140625" style="36" customWidth="1"/>
    <col min="2824" max="2824" width="11.7109375" style="36" customWidth="1"/>
    <col min="2825" max="2825" width="13.42578125" style="36" customWidth="1"/>
    <col min="2826" max="2826" width="16.28515625" style="36" customWidth="1"/>
    <col min="2827" max="2827" width="15.85546875" style="36" customWidth="1"/>
    <col min="2828" max="2828" width="22.7109375" style="36" customWidth="1"/>
    <col min="2829" max="2829" width="9.42578125" style="36" customWidth="1"/>
    <col min="2830" max="2830" width="11.28515625" style="36" customWidth="1"/>
    <col min="2831" max="2831" width="17.42578125" style="36" customWidth="1"/>
    <col min="2832" max="2832" width="53" style="36" customWidth="1"/>
    <col min="2833" max="3072" width="40.85546875" style="36"/>
    <col min="3073" max="3073" width="4.85546875" style="36" customWidth="1"/>
    <col min="3074" max="3074" width="6.42578125" style="36" customWidth="1"/>
    <col min="3075" max="3075" width="47.42578125" style="36" customWidth="1"/>
    <col min="3076" max="3076" width="9" style="36" customWidth="1"/>
    <col min="3077" max="3077" width="5.85546875" style="36" customWidth="1"/>
    <col min="3078" max="3078" width="17.140625" style="36" customWidth="1"/>
    <col min="3079" max="3079" width="11.140625" style="36" customWidth="1"/>
    <col min="3080" max="3080" width="11.7109375" style="36" customWidth="1"/>
    <col min="3081" max="3081" width="13.42578125" style="36" customWidth="1"/>
    <col min="3082" max="3082" width="16.28515625" style="36" customWidth="1"/>
    <col min="3083" max="3083" width="15.85546875" style="36" customWidth="1"/>
    <col min="3084" max="3084" width="22.7109375" style="36" customWidth="1"/>
    <col min="3085" max="3085" width="9.42578125" style="36" customWidth="1"/>
    <col min="3086" max="3086" width="11.28515625" style="36" customWidth="1"/>
    <col min="3087" max="3087" width="17.42578125" style="36" customWidth="1"/>
    <col min="3088" max="3088" width="53" style="36" customWidth="1"/>
    <col min="3089" max="3328" width="40.85546875" style="36"/>
    <col min="3329" max="3329" width="4.85546875" style="36" customWidth="1"/>
    <col min="3330" max="3330" width="6.42578125" style="36" customWidth="1"/>
    <col min="3331" max="3331" width="47.42578125" style="36" customWidth="1"/>
    <col min="3332" max="3332" width="9" style="36" customWidth="1"/>
    <col min="3333" max="3333" width="5.85546875" style="36" customWidth="1"/>
    <col min="3334" max="3334" width="17.140625" style="36" customWidth="1"/>
    <col min="3335" max="3335" width="11.140625" style="36" customWidth="1"/>
    <col min="3336" max="3336" width="11.7109375" style="36" customWidth="1"/>
    <col min="3337" max="3337" width="13.42578125" style="36" customWidth="1"/>
    <col min="3338" max="3338" width="16.28515625" style="36" customWidth="1"/>
    <col min="3339" max="3339" width="15.85546875" style="36" customWidth="1"/>
    <col min="3340" max="3340" width="22.7109375" style="36" customWidth="1"/>
    <col min="3341" max="3341" width="9.42578125" style="36" customWidth="1"/>
    <col min="3342" max="3342" width="11.28515625" style="36" customWidth="1"/>
    <col min="3343" max="3343" width="17.42578125" style="36" customWidth="1"/>
    <col min="3344" max="3344" width="53" style="36" customWidth="1"/>
    <col min="3345" max="3584" width="40.85546875" style="36"/>
    <col min="3585" max="3585" width="4.85546875" style="36" customWidth="1"/>
    <col min="3586" max="3586" width="6.42578125" style="36" customWidth="1"/>
    <col min="3587" max="3587" width="47.42578125" style="36" customWidth="1"/>
    <col min="3588" max="3588" width="9" style="36" customWidth="1"/>
    <col min="3589" max="3589" width="5.85546875" style="36" customWidth="1"/>
    <col min="3590" max="3590" width="17.140625" style="36" customWidth="1"/>
    <col min="3591" max="3591" width="11.140625" style="36" customWidth="1"/>
    <col min="3592" max="3592" width="11.7109375" style="36" customWidth="1"/>
    <col min="3593" max="3593" width="13.42578125" style="36" customWidth="1"/>
    <col min="3594" max="3594" width="16.28515625" style="36" customWidth="1"/>
    <col min="3595" max="3595" width="15.85546875" style="36" customWidth="1"/>
    <col min="3596" max="3596" width="22.7109375" style="36" customWidth="1"/>
    <col min="3597" max="3597" width="9.42578125" style="36" customWidth="1"/>
    <col min="3598" max="3598" width="11.28515625" style="36" customWidth="1"/>
    <col min="3599" max="3599" width="17.42578125" style="36" customWidth="1"/>
    <col min="3600" max="3600" width="53" style="36" customWidth="1"/>
    <col min="3601" max="3840" width="40.85546875" style="36"/>
    <col min="3841" max="3841" width="4.85546875" style="36" customWidth="1"/>
    <col min="3842" max="3842" width="6.42578125" style="36" customWidth="1"/>
    <col min="3843" max="3843" width="47.42578125" style="36" customWidth="1"/>
    <col min="3844" max="3844" width="9" style="36" customWidth="1"/>
    <col min="3845" max="3845" width="5.85546875" style="36" customWidth="1"/>
    <col min="3846" max="3846" width="17.140625" style="36" customWidth="1"/>
    <col min="3847" max="3847" width="11.140625" style="36" customWidth="1"/>
    <col min="3848" max="3848" width="11.7109375" style="36" customWidth="1"/>
    <col min="3849" max="3849" width="13.42578125" style="36" customWidth="1"/>
    <col min="3850" max="3850" width="16.28515625" style="36" customWidth="1"/>
    <col min="3851" max="3851" width="15.85546875" style="36" customWidth="1"/>
    <col min="3852" max="3852" width="22.7109375" style="36" customWidth="1"/>
    <col min="3853" max="3853" width="9.42578125" style="36" customWidth="1"/>
    <col min="3854" max="3854" width="11.28515625" style="36" customWidth="1"/>
    <col min="3855" max="3855" width="17.42578125" style="36" customWidth="1"/>
    <col min="3856" max="3856" width="53" style="36" customWidth="1"/>
    <col min="3857" max="4096" width="40.85546875" style="36"/>
    <col min="4097" max="4097" width="4.85546875" style="36" customWidth="1"/>
    <col min="4098" max="4098" width="6.42578125" style="36" customWidth="1"/>
    <col min="4099" max="4099" width="47.42578125" style="36" customWidth="1"/>
    <col min="4100" max="4100" width="9" style="36" customWidth="1"/>
    <col min="4101" max="4101" width="5.85546875" style="36" customWidth="1"/>
    <col min="4102" max="4102" width="17.140625" style="36" customWidth="1"/>
    <col min="4103" max="4103" width="11.140625" style="36" customWidth="1"/>
    <col min="4104" max="4104" width="11.7109375" style="36" customWidth="1"/>
    <col min="4105" max="4105" width="13.42578125" style="36" customWidth="1"/>
    <col min="4106" max="4106" width="16.28515625" style="36" customWidth="1"/>
    <col min="4107" max="4107" width="15.85546875" style="36" customWidth="1"/>
    <col min="4108" max="4108" width="22.7109375" style="36" customWidth="1"/>
    <col min="4109" max="4109" width="9.42578125" style="36" customWidth="1"/>
    <col min="4110" max="4110" width="11.28515625" style="36" customWidth="1"/>
    <col min="4111" max="4111" width="17.42578125" style="36" customWidth="1"/>
    <col min="4112" max="4112" width="53" style="36" customWidth="1"/>
    <col min="4113" max="4352" width="40.85546875" style="36"/>
    <col min="4353" max="4353" width="4.85546875" style="36" customWidth="1"/>
    <col min="4354" max="4354" width="6.42578125" style="36" customWidth="1"/>
    <col min="4355" max="4355" width="47.42578125" style="36" customWidth="1"/>
    <col min="4356" max="4356" width="9" style="36" customWidth="1"/>
    <col min="4357" max="4357" width="5.85546875" style="36" customWidth="1"/>
    <col min="4358" max="4358" width="17.140625" style="36" customWidth="1"/>
    <col min="4359" max="4359" width="11.140625" style="36" customWidth="1"/>
    <col min="4360" max="4360" width="11.7109375" style="36" customWidth="1"/>
    <col min="4361" max="4361" width="13.42578125" style="36" customWidth="1"/>
    <col min="4362" max="4362" width="16.28515625" style="36" customWidth="1"/>
    <col min="4363" max="4363" width="15.85546875" style="36" customWidth="1"/>
    <col min="4364" max="4364" width="22.7109375" style="36" customWidth="1"/>
    <col min="4365" max="4365" width="9.42578125" style="36" customWidth="1"/>
    <col min="4366" max="4366" width="11.28515625" style="36" customWidth="1"/>
    <col min="4367" max="4367" width="17.42578125" style="36" customWidth="1"/>
    <col min="4368" max="4368" width="53" style="36" customWidth="1"/>
    <col min="4369" max="4608" width="40.85546875" style="36"/>
    <col min="4609" max="4609" width="4.85546875" style="36" customWidth="1"/>
    <col min="4610" max="4610" width="6.42578125" style="36" customWidth="1"/>
    <col min="4611" max="4611" width="47.42578125" style="36" customWidth="1"/>
    <col min="4612" max="4612" width="9" style="36" customWidth="1"/>
    <col min="4613" max="4613" width="5.85546875" style="36" customWidth="1"/>
    <col min="4614" max="4614" width="17.140625" style="36" customWidth="1"/>
    <col min="4615" max="4615" width="11.140625" style="36" customWidth="1"/>
    <col min="4616" max="4616" width="11.7109375" style="36" customWidth="1"/>
    <col min="4617" max="4617" width="13.42578125" style="36" customWidth="1"/>
    <col min="4618" max="4618" width="16.28515625" style="36" customWidth="1"/>
    <col min="4619" max="4619" width="15.85546875" style="36" customWidth="1"/>
    <col min="4620" max="4620" width="22.7109375" style="36" customWidth="1"/>
    <col min="4621" max="4621" width="9.42578125" style="36" customWidth="1"/>
    <col min="4622" max="4622" width="11.28515625" style="36" customWidth="1"/>
    <col min="4623" max="4623" width="17.42578125" style="36" customWidth="1"/>
    <col min="4624" max="4624" width="53" style="36" customWidth="1"/>
    <col min="4625" max="4864" width="40.85546875" style="36"/>
    <col min="4865" max="4865" width="4.85546875" style="36" customWidth="1"/>
    <col min="4866" max="4866" width="6.42578125" style="36" customWidth="1"/>
    <col min="4867" max="4867" width="47.42578125" style="36" customWidth="1"/>
    <col min="4868" max="4868" width="9" style="36" customWidth="1"/>
    <col min="4869" max="4869" width="5.85546875" style="36" customWidth="1"/>
    <col min="4870" max="4870" width="17.140625" style="36" customWidth="1"/>
    <col min="4871" max="4871" width="11.140625" style="36" customWidth="1"/>
    <col min="4872" max="4872" width="11.7109375" style="36" customWidth="1"/>
    <col min="4873" max="4873" width="13.42578125" style="36" customWidth="1"/>
    <col min="4874" max="4874" width="16.28515625" style="36" customWidth="1"/>
    <col min="4875" max="4875" width="15.85546875" style="36" customWidth="1"/>
    <col min="4876" max="4876" width="22.7109375" style="36" customWidth="1"/>
    <col min="4877" max="4877" width="9.42578125" style="36" customWidth="1"/>
    <col min="4878" max="4878" width="11.28515625" style="36" customWidth="1"/>
    <col min="4879" max="4879" width="17.42578125" style="36" customWidth="1"/>
    <col min="4880" max="4880" width="53" style="36" customWidth="1"/>
    <col min="4881" max="5120" width="40.85546875" style="36"/>
    <col min="5121" max="5121" width="4.85546875" style="36" customWidth="1"/>
    <col min="5122" max="5122" width="6.42578125" style="36" customWidth="1"/>
    <col min="5123" max="5123" width="47.42578125" style="36" customWidth="1"/>
    <col min="5124" max="5124" width="9" style="36" customWidth="1"/>
    <col min="5125" max="5125" width="5.85546875" style="36" customWidth="1"/>
    <col min="5126" max="5126" width="17.140625" style="36" customWidth="1"/>
    <col min="5127" max="5127" width="11.140625" style="36" customWidth="1"/>
    <col min="5128" max="5128" width="11.7109375" style="36" customWidth="1"/>
    <col min="5129" max="5129" width="13.42578125" style="36" customWidth="1"/>
    <col min="5130" max="5130" width="16.28515625" style="36" customWidth="1"/>
    <col min="5131" max="5131" width="15.85546875" style="36" customWidth="1"/>
    <col min="5132" max="5132" width="22.7109375" style="36" customWidth="1"/>
    <col min="5133" max="5133" width="9.42578125" style="36" customWidth="1"/>
    <col min="5134" max="5134" width="11.28515625" style="36" customWidth="1"/>
    <col min="5135" max="5135" width="17.42578125" style="36" customWidth="1"/>
    <col min="5136" max="5136" width="53" style="36" customWidth="1"/>
    <col min="5137" max="5376" width="40.85546875" style="36"/>
    <col min="5377" max="5377" width="4.85546875" style="36" customWidth="1"/>
    <col min="5378" max="5378" width="6.42578125" style="36" customWidth="1"/>
    <col min="5379" max="5379" width="47.42578125" style="36" customWidth="1"/>
    <col min="5380" max="5380" width="9" style="36" customWidth="1"/>
    <col min="5381" max="5381" width="5.85546875" style="36" customWidth="1"/>
    <col min="5382" max="5382" width="17.140625" style="36" customWidth="1"/>
    <col min="5383" max="5383" width="11.140625" style="36" customWidth="1"/>
    <col min="5384" max="5384" width="11.7109375" style="36" customWidth="1"/>
    <col min="5385" max="5385" width="13.42578125" style="36" customWidth="1"/>
    <col min="5386" max="5386" width="16.28515625" style="36" customWidth="1"/>
    <col min="5387" max="5387" width="15.85546875" style="36" customWidth="1"/>
    <col min="5388" max="5388" width="22.7109375" style="36" customWidth="1"/>
    <col min="5389" max="5389" width="9.42578125" style="36" customWidth="1"/>
    <col min="5390" max="5390" width="11.28515625" style="36" customWidth="1"/>
    <col min="5391" max="5391" width="17.42578125" style="36" customWidth="1"/>
    <col min="5392" max="5392" width="53" style="36" customWidth="1"/>
    <col min="5393" max="5632" width="40.85546875" style="36"/>
    <col min="5633" max="5633" width="4.85546875" style="36" customWidth="1"/>
    <col min="5634" max="5634" width="6.42578125" style="36" customWidth="1"/>
    <col min="5635" max="5635" width="47.42578125" style="36" customWidth="1"/>
    <col min="5636" max="5636" width="9" style="36" customWidth="1"/>
    <col min="5637" max="5637" width="5.85546875" style="36" customWidth="1"/>
    <col min="5638" max="5638" width="17.140625" style="36" customWidth="1"/>
    <col min="5639" max="5639" width="11.140625" style="36" customWidth="1"/>
    <col min="5640" max="5640" width="11.7109375" style="36" customWidth="1"/>
    <col min="5641" max="5641" width="13.42578125" style="36" customWidth="1"/>
    <col min="5642" max="5642" width="16.28515625" style="36" customWidth="1"/>
    <col min="5643" max="5643" width="15.85546875" style="36" customWidth="1"/>
    <col min="5644" max="5644" width="22.7109375" style="36" customWidth="1"/>
    <col min="5645" max="5645" width="9.42578125" style="36" customWidth="1"/>
    <col min="5646" max="5646" width="11.28515625" style="36" customWidth="1"/>
    <col min="5647" max="5647" width="17.42578125" style="36" customWidth="1"/>
    <col min="5648" max="5648" width="53" style="36" customWidth="1"/>
    <col min="5649" max="5888" width="40.85546875" style="36"/>
    <col min="5889" max="5889" width="4.85546875" style="36" customWidth="1"/>
    <col min="5890" max="5890" width="6.42578125" style="36" customWidth="1"/>
    <col min="5891" max="5891" width="47.42578125" style="36" customWidth="1"/>
    <col min="5892" max="5892" width="9" style="36" customWidth="1"/>
    <col min="5893" max="5893" width="5.85546875" style="36" customWidth="1"/>
    <col min="5894" max="5894" width="17.140625" style="36" customWidth="1"/>
    <col min="5895" max="5895" width="11.140625" style="36" customWidth="1"/>
    <col min="5896" max="5896" width="11.7109375" style="36" customWidth="1"/>
    <col min="5897" max="5897" width="13.42578125" style="36" customWidth="1"/>
    <col min="5898" max="5898" width="16.28515625" style="36" customWidth="1"/>
    <col min="5899" max="5899" width="15.85546875" style="36" customWidth="1"/>
    <col min="5900" max="5900" width="22.7109375" style="36" customWidth="1"/>
    <col min="5901" max="5901" width="9.42578125" style="36" customWidth="1"/>
    <col min="5902" max="5902" width="11.28515625" style="36" customWidth="1"/>
    <col min="5903" max="5903" width="17.42578125" style="36" customWidth="1"/>
    <col min="5904" max="5904" width="53" style="36" customWidth="1"/>
    <col min="5905" max="6144" width="40.85546875" style="36"/>
    <col min="6145" max="6145" width="4.85546875" style="36" customWidth="1"/>
    <col min="6146" max="6146" width="6.42578125" style="36" customWidth="1"/>
    <col min="6147" max="6147" width="47.42578125" style="36" customWidth="1"/>
    <col min="6148" max="6148" width="9" style="36" customWidth="1"/>
    <col min="6149" max="6149" width="5.85546875" style="36" customWidth="1"/>
    <col min="6150" max="6150" width="17.140625" style="36" customWidth="1"/>
    <col min="6151" max="6151" width="11.140625" style="36" customWidth="1"/>
    <col min="6152" max="6152" width="11.7109375" style="36" customWidth="1"/>
    <col min="6153" max="6153" width="13.42578125" style="36" customWidth="1"/>
    <col min="6154" max="6154" width="16.28515625" style="36" customWidth="1"/>
    <col min="6155" max="6155" width="15.85546875" style="36" customWidth="1"/>
    <col min="6156" max="6156" width="22.7109375" style="36" customWidth="1"/>
    <col min="6157" max="6157" width="9.42578125" style="36" customWidth="1"/>
    <col min="6158" max="6158" width="11.28515625" style="36" customWidth="1"/>
    <col min="6159" max="6159" width="17.42578125" style="36" customWidth="1"/>
    <col min="6160" max="6160" width="53" style="36" customWidth="1"/>
    <col min="6161" max="6400" width="40.85546875" style="36"/>
    <col min="6401" max="6401" width="4.85546875" style="36" customWidth="1"/>
    <col min="6402" max="6402" width="6.42578125" style="36" customWidth="1"/>
    <col min="6403" max="6403" width="47.42578125" style="36" customWidth="1"/>
    <col min="6404" max="6404" width="9" style="36" customWidth="1"/>
    <col min="6405" max="6405" width="5.85546875" style="36" customWidth="1"/>
    <col min="6406" max="6406" width="17.140625" style="36" customWidth="1"/>
    <col min="6407" max="6407" width="11.140625" style="36" customWidth="1"/>
    <col min="6408" max="6408" width="11.7109375" style="36" customWidth="1"/>
    <col min="6409" max="6409" width="13.42578125" style="36" customWidth="1"/>
    <col min="6410" max="6410" width="16.28515625" style="36" customWidth="1"/>
    <col min="6411" max="6411" width="15.85546875" style="36" customWidth="1"/>
    <col min="6412" max="6412" width="22.7109375" style="36" customWidth="1"/>
    <col min="6413" max="6413" width="9.42578125" style="36" customWidth="1"/>
    <col min="6414" max="6414" width="11.28515625" style="36" customWidth="1"/>
    <col min="6415" max="6415" width="17.42578125" style="36" customWidth="1"/>
    <col min="6416" max="6416" width="53" style="36" customWidth="1"/>
    <col min="6417" max="6656" width="40.85546875" style="36"/>
    <col min="6657" max="6657" width="4.85546875" style="36" customWidth="1"/>
    <col min="6658" max="6658" width="6.42578125" style="36" customWidth="1"/>
    <col min="6659" max="6659" width="47.42578125" style="36" customWidth="1"/>
    <col min="6660" max="6660" width="9" style="36" customWidth="1"/>
    <col min="6661" max="6661" width="5.85546875" style="36" customWidth="1"/>
    <col min="6662" max="6662" width="17.140625" style="36" customWidth="1"/>
    <col min="6663" max="6663" width="11.140625" style="36" customWidth="1"/>
    <col min="6664" max="6664" width="11.7109375" style="36" customWidth="1"/>
    <col min="6665" max="6665" width="13.42578125" style="36" customWidth="1"/>
    <col min="6666" max="6666" width="16.28515625" style="36" customWidth="1"/>
    <col min="6667" max="6667" width="15.85546875" style="36" customWidth="1"/>
    <col min="6668" max="6668" width="22.7109375" style="36" customWidth="1"/>
    <col min="6669" max="6669" width="9.42578125" style="36" customWidth="1"/>
    <col min="6670" max="6670" width="11.28515625" style="36" customWidth="1"/>
    <col min="6671" max="6671" width="17.42578125" style="36" customWidth="1"/>
    <col min="6672" max="6672" width="53" style="36" customWidth="1"/>
    <col min="6673" max="6912" width="40.85546875" style="36"/>
    <col min="6913" max="6913" width="4.85546875" style="36" customWidth="1"/>
    <col min="6914" max="6914" width="6.42578125" style="36" customWidth="1"/>
    <col min="6915" max="6915" width="47.42578125" style="36" customWidth="1"/>
    <col min="6916" max="6916" width="9" style="36" customWidth="1"/>
    <col min="6917" max="6917" width="5.85546875" style="36" customWidth="1"/>
    <col min="6918" max="6918" width="17.140625" style="36" customWidth="1"/>
    <col min="6919" max="6919" width="11.140625" style="36" customWidth="1"/>
    <col min="6920" max="6920" width="11.7109375" style="36" customWidth="1"/>
    <col min="6921" max="6921" width="13.42578125" style="36" customWidth="1"/>
    <col min="6922" max="6922" width="16.28515625" style="36" customWidth="1"/>
    <col min="6923" max="6923" width="15.85546875" style="36" customWidth="1"/>
    <col min="6924" max="6924" width="22.7109375" style="36" customWidth="1"/>
    <col min="6925" max="6925" width="9.42578125" style="36" customWidth="1"/>
    <col min="6926" max="6926" width="11.28515625" style="36" customWidth="1"/>
    <col min="6927" max="6927" width="17.42578125" style="36" customWidth="1"/>
    <col min="6928" max="6928" width="53" style="36" customWidth="1"/>
    <col min="6929" max="7168" width="40.85546875" style="36"/>
    <col min="7169" max="7169" width="4.85546875" style="36" customWidth="1"/>
    <col min="7170" max="7170" width="6.42578125" style="36" customWidth="1"/>
    <col min="7171" max="7171" width="47.42578125" style="36" customWidth="1"/>
    <col min="7172" max="7172" width="9" style="36" customWidth="1"/>
    <col min="7173" max="7173" width="5.85546875" style="36" customWidth="1"/>
    <col min="7174" max="7174" width="17.140625" style="36" customWidth="1"/>
    <col min="7175" max="7175" width="11.140625" style="36" customWidth="1"/>
    <col min="7176" max="7176" width="11.7109375" style="36" customWidth="1"/>
    <col min="7177" max="7177" width="13.42578125" style="36" customWidth="1"/>
    <col min="7178" max="7178" width="16.28515625" style="36" customWidth="1"/>
    <col min="7179" max="7179" width="15.85546875" style="36" customWidth="1"/>
    <col min="7180" max="7180" width="22.7109375" style="36" customWidth="1"/>
    <col min="7181" max="7181" width="9.42578125" style="36" customWidth="1"/>
    <col min="7182" max="7182" width="11.28515625" style="36" customWidth="1"/>
    <col min="7183" max="7183" width="17.42578125" style="36" customWidth="1"/>
    <col min="7184" max="7184" width="53" style="36" customWidth="1"/>
    <col min="7185" max="7424" width="40.85546875" style="36"/>
    <col min="7425" max="7425" width="4.85546875" style="36" customWidth="1"/>
    <col min="7426" max="7426" width="6.42578125" style="36" customWidth="1"/>
    <col min="7427" max="7427" width="47.42578125" style="36" customWidth="1"/>
    <col min="7428" max="7428" width="9" style="36" customWidth="1"/>
    <col min="7429" max="7429" width="5.85546875" style="36" customWidth="1"/>
    <col min="7430" max="7430" width="17.140625" style="36" customWidth="1"/>
    <col min="7431" max="7431" width="11.140625" style="36" customWidth="1"/>
    <col min="7432" max="7432" width="11.7109375" style="36" customWidth="1"/>
    <col min="7433" max="7433" width="13.42578125" style="36" customWidth="1"/>
    <col min="7434" max="7434" width="16.28515625" style="36" customWidth="1"/>
    <col min="7435" max="7435" width="15.85546875" style="36" customWidth="1"/>
    <col min="7436" max="7436" width="22.7109375" style="36" customWidth="1"/>
    <col min="7437" max="7437" width="9.42578125" style="36" customWidth="1"/>
    <col min="7438" max="7438" width="11.28515625" style="36" customWidth="1"/>
    <col min="7439" max="7439" width="17.42578125" style="36" customWidth="1"/>
    <col min="7440" max="7440" width="53" style="36" customWidth="1"/>
    <col min="7441" max="7680" width="40.85546875" style="36"/>
    <col min="7681" max="7681" width="4.85546875" style="36" customWidth="1"/>
    <col min="7682" max="7682" width="6.42578125" style="36" customWidth="1"/>
    <col min="7683" max="7683" width="47.42578125" style="36" customWidth="1"/>
    <col min="7684" max="7684" width="9" style="36" customWidth="1"/>
    <col min="7685" max="7685" width="5.85546875" style="36" customWidth="1"/>
    <col min="7686" max="7686" width="17.140625" style="36" customWidth="1"/>
    <col min="7687" max="7687" width="11.140625" style="36" customWidth="1"/>
    <col min="7688" max="7688" width="11.7109375" style="36" customWidth="1"/>
    <col min="7689" max="7689" width="13.42578125" style="36" customWidth="1"/>
    <col min="7690" max="7690" width="16.28515625" style="36" customWidth="1"/>
    <col min="7691" max="7691" width="15.85546875" style="36" customWidth="1"/>
    <col min="7692" max="7692" width="22.7109375" style="36" customWidth="1"/>
    <col min="7693" max="7693" width="9.42578125" style="36" customWidth="1"/>
    <col min="7694" max="7694" width="11.28515625" style="36" customWidth="1"/>
    <col min="7695" max="7695" width="17.42578125" style="36" customWidth="1"/>
    <col min="7696" max="7696" width="53" style="36" customWidth="1"/>
    <col min="7697" max="7936" width="40.85546875" style="36"/>
    <col min="7937" max="7937" width="4.85546875" style="36" customWidth="1"/>
    <col min="7938" max="7938" width="6.42578125" style="36" customWidth="1"/>
    <col min="7939" max="7939" width="47.42578125" style="36" customWidth="1"/>
    <col min="7940" max="7940" width="9" style="36" customWidth="1"/>
    <col min="7941" max="7941" width="5.85546875" style="36" customWidth="1"/>
    <col min="7942" max="7942" width="17.140625" style="36" customWidth="1"/>
    <col min="7943" max="7943" width="11.140625" style="36" customWidth="1"/>
    <col min="7944" max="7944" width="11.7109375" style="36" customWidth="1"/>
    <col min="7945" max="7945" width="13.42578125" style="36" customWidth="1"/>
    <col min="7946" max="7946" width="16.28515625" style="36" customWidth="1"/>
    <col min="7947" max="7947" width="15.85546875" style="36" customWidth="1"/>
    <col min="7948" max="7948" width="22.7109375" style="36" customWidth="1"/>
    <col min="7949" max="7949" width="9.42578125" style="36" customWidth="1"/>
    <col min="7950" max="7950" width="11.28515625" style="36" customWidth="1"/>
    <col min="7951" max="7951" width="17.42578125" style="36" customWidth="1"/>
    <col min="7952" max="7952" width="53" style="36" customWidth="1"/>
    <col min="7953" max="8192" width="40.85546875" style="36"/>
    <col min="8193" max="8193" width="4.85546875" style="36" customWidth="1"/>
    <col min="8194" max="8194" width="6.42578125" style="36" customWidth="1"/>
    <col min="8195" max="8195" width="47.42578125" style="36" customWidth="1"/>
    <col min="8196" max="8196" width="9" style="36" customWidth="1"/>
    <col min="8197" max="8197" width="5.85546875" style="36" customWidth="1"/>
    <col min="8198" max="8198" width="17.140625" style="36" customWidth="1"/>
    <col min="8199" max="8199" width="11.140625" style="36" customWidth="1"/>
    <col min="8200" max="8200" width="11.7109375" style="36" customWidth="1"/>
    <col min="8201" max="8201" width="13.42578125" style="36" customWidth="1"/>
    <col min="8202" max="8202" width="16.28515625" style="36" customWidth="1"/>
    <col min="8203" max="8203" width="15.85546875" style="36" customWidth="1"/>
    <col min="8204" max="8204" width="22.7109375" style="36" customWidth="1"/>
    <col min="8205" max="8205" width="9.42578125" style="36" customWidth="1"/>
    <col min="8206" max="8206" width="11.28515625" style="36" customWidth="1"/>
    <col min="8207" max="8207" width="17.42578125" style="36" customWidth="1"/>
    <col min="8208" max="8208" width="53" style="36" customWidth="1"/>
    <col min="8209" max="8448" width="40.85546875" style="36"/>
    <col min="8449" max="8449" width="4.85546875" style="36" customWidth="1"/>
    <col min="8450" max="8450" width="6.42578125" style="36" customWidth="1"/>
    <col min="8451" max="8451" width="47.42578125" style="36" customWidth="1"/>
    <col min="8452" max="8452" width="9" style="36" customWidth="1"/>
    <col min="8453" max="8453" width="5.85546875" style="36" customWidth="1"/>
    <col min="8454" max="8454" width="17.140625" style="36" customWidth="1"/>
    <col min="8455" max="8455" width="11.140625" style="36" customWidth="1"/>
    <col min="8456" max="8456" width="11.7109375" style="36" customWidth="1"/>
    <col min="8457" max="8457" width="13.42578125" style="36" customWidth="1"/>
    <col min="8458" max="8458" width="16.28515625" style="36" customWidth="1"/>
    <col min="8459" max="8459" width="15.85546875" style="36" customWidth="1"/>
    <col min="8460" max="8460" width="22.7109375" style="36" customWidth="1"/>
    <col min="8461" max="8461" width="9.42578125" style="36" customWidth="1"/>
    <col min="8462" max="8462" width="11.28515625" style="36" customWidth="1"/>
    <col min="8463" max="8463" width="17.42578125" style="36" customWidth="1"/>
    <col min="8464" max="8464" width="53" style="36" customWidth="1"/>
    <col min="8465" max="8704" width="40.85546875" style="36"/>
    <col min="8705" max="8705" width="4.85546875" style="36" customWidth="1"/>
    <col min="8706" max="8706" width="6.42578125" style="36" customWidth="1"/>
    <col min="8707" max="8707" width="47.42578125" style="36" customWidth="1"/>
    <col min="8708" max="8708" width="9" style="36" customWidth="1"/>
    <col min="8709" max="8709" width="5.85546875" style="36" customWidth="1"/>
    <col min="8710" max="8710" width="17.140625" style="36" customWidth="1"/>
    <col min="8711" max="8711" width="11.140625" style="36" customWidth="1"/>
    <col min="8712" max="8712" width="11.7109375" style="36" customWidth="1"/>
    <col min="8713" max="8713" width="13.42578125" style="36" customWidth="1"/>
    <col min="8714" max="8714" width="16.28515625" style="36" customWidth="1"/>
    <col min="8715" max="8715" width="15.85546875" style="36" customWidth="1"/>
    <col min="8716" max="8716" width="22.7109375" style="36" customWidth="1"/>
    <col min="8717" max="8717" width="9.42578125" style="36" customWidth="1"/>
    <col min="8718" max="8718" width="11.28515625" style="36" customWidth="1"/>
    <col min="8719" max="8719" width="17.42578125" style="36" customWidth="1"/>
    <col min="8720" max="8720" width="53" style="36" customWidth="1"/>
    <col min="8721" max="8960" width="40.85546875" style="36"/>
    <col min="8961" max="8961" width="4.85546875" style="36" customWidth="1"/>
    <col min="8962" max="8962" width="6.42578125" style="36" customWidth="1"/>
    <col min="8963" max="8963" width="47.42578125" style="36" customWidth="1"/>
    <col min="8964" max="8964" width="9" style="36" customWidth="1"/>
    <col min="8965" max="8965" width="5.85546875" style="36" customWidth="1"/>
    <col min="8966" max="8966" width="17.140625" style="36" customWidth="1"/>
    <col min="8967" max="8967" width="11.140625" style="36" customWidth="1"/>
    <col min="8968" max="8968" width="11.7109375" style="36" customWidth="1"/>
    <col min="8969" max="8969" width="13.42578125" style="36" customWidth="1"/>
    <col min="8970" max="8970" width="16.28515625" style="36" customWidth="1"/>
    <col min="8971" max="8971" width="15.85546875" style="36" customWidth="1"/>
    <col min="8972" max="8972" width="22.7109375" style="36" customWidth="1"/>
    <col min="8973" max="8973" width="9.42578125" style="36" customWidth="1"/>
    <col min="8974" max="8974" width="11.28515625" style="36" customWidth="1"/>
    <col min="8975" max="8975" width="17.42578125" style="36" customWidth="1"/>
    <col min="8976" max="8976" width="53" style="36" customWidth="1"/>
    <col min="8977" max="9216" width="40.85546875" style="36"/>
    <col min="9217" max="9217" width="4.85546875" style="36" customWidth="1"/>
    <col min="9218" max="9218" width="6.42578125" style="36" customWidth="1"/>
    <col min="9219" max="9219" width="47.42578125" style="36" customWidth="1"/>
    <col min="9220" max="9220" width="9" style="36" customWidth="1"/>
    <col min="9221" max="9221" width="5.85546875" style="36" customWidth="1"/>
    <col min="9222" max="9222" width="17.140625" style="36" customWidth="1"/>
    <col min="9223" max="9223" width="11.140625" style="36" customWidth="1"/>
    <col min="9224" max="9224" width="11.7109375" style="36" customWidth="1"/>
    <col min="9225" max="9225" width="13.42578125" style="36" customWidth="1"/>
    <col min="9226" max="9226" width="16.28515625" style="36" customWidth="1"/>
    <col min="9227" max="9227" width="15.85546875" style="36" customWidth="1"/>
    <col min="9228" max="9228" width="22.7109375" style="36" customWidth="1"/>
    <col min="9229" max="9229" width="9.42578125" style="36" customWidth="1"/>
    <col min="9230" max="9230" width="11.28515625" style="36" customWidth="1"/>
    <col min="9231" max="9231" width="17.42578125" style="36" customWidth="1"/>
    <col min="9232" max="9232" width="53" style="36" customWidth="1"/>
    <col min="9233" max="9472" width="40.85546875" style="36"/>
    <col min="9473" max="9473" width="4.85546875" style="36" customWidth="1"/>
    <col min="9474" max="9474" width="6.42578125" style="36" customWidth="1"/>
    <col min="9475" max="9475" width="47.42578125" style="36" customWidth="1"/>
    <col min="9476" max="9476" width="9" style="36" customWidth="1"/>
    <col min="9477" max="9477" width="5.85546875" style="36" customWidth="1"/>
    <col min="9478" max="9478" width="17.140625" style="36" customWidth="1"/>
    <col min="9479" max="9479" width="11.140625" style="36" customWidth="1"/>
    <col min="9480" max="9480" width="11.7109375" style="36" customWidth="1"/>
    <col min="9481" max="9481" width="13.42578125" style="36" customWidth="1"/>
    <col min="9482" max="9482" width="16.28515625" style="36" customWidth="1"/>
    <col min="9483" max="9483" width="15.85546875" style="36" customWidth="1"/>
    <col min="9484" max="9484" width="22.7109375" style="36" customWidth="1"/>
    <col min="9485" max="9485" width="9.42578125" style="36" customWidth="1"/>
    <col min="9486" max="9486" width="11.28515625" style="36" customWidth="1"/>
    <col min="9487" max="9487" width="17.42578125" style="36" customWidth="1"/>
    <col min="9488" max="9488" width="53" style="36" customWidth="1"/>
    <col min="9489" max="9728" width="40.85546875" style="36"/>
    <col min="9729" max="9729" width="4.85546875" style="36" customWidth="1"/>
    <col min="9730" max="9730" width="6.42578125" style="36" customWidth="1"/>
    <col min="9731" max="9731" width="47.42578125" style="36" customWidth="1"/>
    <col min="9732" max="9732" width="9" style="36" customWidth="1"/>
    <col min="9733" max="9733" width="5.85546875" style="36" customWidth="1"/>
    <col min="9734" max="9734" width="17.140625" style="36" customWidth="1"/>
    <col min="9735" max="9735" width="11.140625" style="36" customWidth="1"/>
    <col min="9736" max="9736" width="11.7109375" style="36" customWidth="1"/>
    <col min="9737" max="9737" width="13.42578125" style="36" customWidth="1"/>
    <col min="9738" max="9738" width="16.28515625" style="36" customWidth="1"/>
    <col min="9739" max="9739" width="15.85546875" style="36" customWidth="1"/>
    <col min="9740" max="9740" width="22.7109375" style="36" customWidth="1"/>
    <col min="9741" max="9741" width="9.42578125" style="36" customWidth="1"/>
    <col min="9742" max="9742" width="11.28515625" style="36" customWidth="1"/>
    <col min="9743" max="9743" width="17.42578125" style="36" customWidth="1"/>
    <col min="9744" max="9744" width="53" style="36" customWidth="1"/>
    <col min="9745" max="9984" width="40.85546875" style="36"/>
    <col min="9985" max="9985" width="4.85546875" style="36" customWidth="1"/>
    <col min="9986" max="9986" width="6.42578125" style="36" customWidth="1"/>
    <col min="9987" max="9987" width="47.42578125" style="36" customWidth="1"/>
    <col min="9988" max="9988" width="9" style="36" customWidth="1"/>
    <col min="9989" max="9989" width="5.85546875" style="36" customWidth="1"/>
    <col min="9990" max="9990" width="17.140625" style="36" customWidth="1"/>
    <col min="9991" max="9991" width="11.140625" style="36" customWidth="1"/>
    <col min="9992" max="9992" width="11.7109375" style="36" customWidth="1"/>
    <col min="9993" max="9993" width="13.42578125" style="36" customWidth="1"/>
    <col min="9994" max="9994" width="16.28515625" style="36" customWidth="1"/>
    <col min="9995" max="9995" width="15.85546875" style="36" customWidth="1"/>
    <col min="9996" max="9996" width="22.7109375" style="36" customWidth="1"/>
    <col min="9997" max="9997" width="9.42578125" style="36" customWidth="1"/>
    <col min="9998" max="9998" width="11.28515625" style="36" customWidth="1"/>
    <col min="9999" max="9999" width="17.42578125" style="36" customWidth="1"/>
    <col min="10000" max="10000" width="53" style="36" customWidth="1"/>
    <col min="10001" max="10240" width="40.85546875" style="36"/>
    <col min="10241" max="10241" width="4.85546875" style="36" customWidth="1"/>
    <col min="10242" max="10242" width="6.42578125" style="36" customWidth="1"/>
    <col min="10243" max="10243" width="47.42578125" style="36" customWidth="1"/>
    <col min="10244" max="10244" width="9" style="36" customWidth="1"/>
    <col min="10245" max="10245" width="5.85546875" style="36" customWidth="1"/>
    <col min="10246" max="10246" width="17.140625" style="36" customWidth="1"/>
    <col min="10247" max="10247" width="11.140625" style="36" customWidth="1"/>
    <col min="10248" max="10248" width="11.7109375" style="36" customWidth="1"/>
    <col min="10249" max="10249" width="13.42578125" style="36" customWidth="1"/>
    <col min="10250" max="10250" width="16.28515625" style="36" customWidth="1"/>
    <col min="10251" max="10251" width="15.85546875" style="36" customWidth="1"/>
    <col min="10252" max="10252" width="22.7109375" style="36" customWidth="1"/>
    <col min="10253" max="10253" width="9.42578125" style="36" customWidth="1"/>
    <col min="10254" max="10254" width="11.28515625" style="36" customWidth="1"/>
    <col min="10255" max="10255" width="17.42578125" style="36" customWidth="1"/>
    <col min="10256" max="10256" width="53" style="36" customWidth="1"/>
    <col min="10257" max="10496" width="40.85546875" style="36"/>
    <col min="10497" max="10497" width="4.85546875" style="36" customWidth="1"/>
    <col min="10498" max="10498" width="6.42578125" style="36" customWidth="1"/>
    <col min="10499" max="10499" width="47.42578125" style="36" customWidth="1"/>
    <col min="10500" max="10500" width="9" style="36" customWidth="1"/>
    <col min="10501" max="10501" width="5.85546875" style="36" customWidth="1"/>
    <col min="10502" max="10502" width="17.140625" style="36" customWidth="1"/>
    <col min="10503" max="10503" width="11.140625" style="36" customWidth="1"/>
    <col min="10504" max="10504" width="11.7109375" style="36" customWidth="1"/>
    <col min="10505" max="10505" width="13.42578125" style="36" customWidth="1"/>
    <col min="10506" max="10506" width="16.28515625" style="36" customWidth="1"/>
    <col min="10507" max="10507" width="15.85546875" style="36" customWidth="1"/>
    <col min="10508" max="10508" width="22.7109375" style="36" customWidth="1"/>
    <col min="10509" max="10509" width="9.42578125" style="36" customWidth="1"/>
    <col min="10510" max="10510" width="11.28515625" style="36" customWidth="1"/>
    <col min="10511" max="10511" width="17.42578125" style="36" customWidth="1"/>
    <col min="10512" max="10512" width="53" style="36" customWidth="1"/>
    <col min="10513" max="10752" width="40.85546875" style="36"/>
    <col min="10753" max="10753" width="4.85546875" style="36" customWidth="1"/>
    <col min="10754" max="10754" width="6.42578125" style="36" customWidth="1"/>
    <col min="10755" max="10755" width="47.42578125" style="36" customWidth="1"/>
    <col min="10756" max="10756" width="9" style="36" customWidth="1"/>
    <col min="10757" max="10757" width="5.85546875" style="36" customWidth="1"/>
    <col min="10758" max="10758" width="17.140625" style="36" customWidth="1"/>
    <col min="10759" max="10759" width="11.140625" style="36" customWidth="1"/>
    <col min="10760" max="10760" width="11.7109375" style="36" customWidth="1"/>
    <col min="10761" max="10761" width="13.42578125" style="36" customWidth="1"/>
    <col min="10762" max="10762" width="16.28515625" style="36" customWidth="1"/>
    <col min="10763" max="10763" width="15.85546875" style="36" customWidth="1"/>
    <col min="10764" max="10764" width="22.7109375" style="36" customWidth="1"/>
    <col min="10765" max="10765" width="9.42578125" style="36" customWidth="1"/>
    <col min="10766" max="10766" width="11.28515625" style="36" customWidth="1"/>
    <col min="10767" max="10767" width="17.42578125" style="36" customWidth="1"/>
    <col min="10768" max="10768" width="53" style="36" customWidth="1"/>
    <col min="10769" max="11008" width="40.85546875" style="36"/>
    <col min="11009" max="11009" width="4.85546875" style="36" customWidth="1"/>
    <col min="11010" max="11010" width="6.42578125" style="36" customWidth="1"/>
    <col min="11011" max="11011" width="47.42578125" style="36" customWidth="1"/>
    <col min="11012" max="11012" width="9" style="36" customWidth="1"/>
    <col min="11013" max="11013" width="5.85546875" style="36" customWidth="1"/>
    <col min="11014" max="11014" width="17.140625" style="36" customWidth="1"/>
    <col min="11015" max="11015" width="11.140625" style="36" customWidth="1"/>
    <col min="11016" max="11016" width="11.7109375" style="36" customWidth="1"/>
    <col min="11017" max="11017" width="13.42578125" style="36" customWidth="1"/>
    <col min="11018" max="11018" width="16.28515625" style="36" customWidth="1"/>
    <col min="11019" max="11019" width="15.85546875" style="36" customWidth="1"/>
    <col min="11020" max="11020" width="22.7109375" style="36" customWidth="1"/>
    <col min="11021" max="11021" width="9.42578125" style="36" customWidth="1"/>
    <col min="11022" max="11022" width="11.28515625" style="36" customWidth="1"/>
    <col min="11023" max="11023" width="17.42578125" style="36" customWidth="1"/>
    <col min="11024" max="11024" width="53" style="36" customWidth="1"/>
    <col min="11025" max="11264" width="40.85546875" style="36"/>
    <col min="11265" max="11265" width="4.85546875" style="36" customWidth="1"/>
    <col min="11266" max="11266" width="6.42578125" style="36" customWidth="1"/>
    <col min="11267" max="11267" width="47.42578125" style="36" customWidth="1"/>
    <col min="11268" max="11268" width="9" style="36" customWidth="1"/>
    <col min="11269" max="11269" width="5.85546875" style="36" customWidth="1"/>
    <col min="11270" max="11270" width="17.140625" style="36" customWidth="1"/>
    <col min="11271" max="11271" width="11.140625" style="36" customWidth="1"/>
    <col min="11272" max="11272" width="11.7109375" style="36" customWidth="1"/>
    <col min="11273" max="11273" width="13.42578125" style="36" customWidth="1"/>
    <col min="11274" max="11274" width="16.28515625" style="36" customWidth="1"/>
    <col min="11275" max="11275" width="15.85546875" style="36" customWidth="1"/>
    <col min="11276" max="11276" width="22.7109375" style="36" customWidth="1"/>
    <col min="11277" max="11277" width="9.42578125" style="36" customWidth="1"/>
    <col min="11278" max="11278" width="11.28515625" style="36" customWidth="1"/>
    <col min="11279" max="11279" width="17.42578125" style="36" customWidth="1"/>
    <col min="11280" max="11280" width="53" style="36" customWidth="1"/>
    <col min="11281" max="11520" width="40.85546875" style="36"/>
    <col min="11521" max="11521" width="4.85546875" style="36" customWidth="1"/>
    <col min="11522" max="11522" width="6.42578125" style="36" customWidth="1"/>
    <col min="11523" max="11523" width="47.42578125" style="36" customWidth="1"/>
    <col min="11524" max="11524" width="9" style="36" customWidth="1"/>
    <col min="11525" max="11525" width="5.85546875" style="36" customWidth="1"/>
    <col min="11526" max="11526" width="17.140625" style="36" customWidth="1"/>
    <col min="11527" max="11527" width="11.140625" style="36" customWidth="1"/>
    <col min="11528" max="11528" width="11.7109375" style="36" customWidth="1"/>
    <col min="11529" max="11529" width="13.42578125" style="36" customWidth="1"/>
    <col min="11530" max="11530" width="16.28515625" style="36" customWidth="1"/>
    <col min="11531" max="11531" width="15.85546875" style="36" customWidth="1"/>
    <col min="11532" max="11532" width="22.7109375" style="36" customWidth="1"/>
    <col min="11533" max="11533" width="9.42578125" style="36" customWidth="1"/>
    <col min="11534" max="11534" width="11.28515625" style="36" customWidth="1"/>
    <col min="11535" max="11535" width="17.42578125" style="36" customWidth="1"/>
    <col min="11536" max="11536" width="53" style="36" customWidth="1"/>
    <col min="11537" max="11776" width="40.85546875" style="36"/>
    <col min="11777" max="11777" width="4.85546875" style="36" customWidth="1"/>
    <col min="11778" max="11778" width="6.42578125" style="36" customWidth="1"/>
    <col min="11779" max="11779" width="47.42578125" style="36" customWidth="1"/>
    <col min="11780" max="11780" width="9" style="36" customWidth="1"/>
    <col min="11781" max="11781" width="5.85546875" style="36" customWidth="1"/>
    <col min="11782" max="11782" width="17.140625" style="36" customWidth="1"/>
    <col min="11783" max="11783" width="11.140625" style="36" customWidth="1"/>
    <col min="11784" max="11784" width="11.7109375" style="36" customWidth="1"/>
    <col min="11785" max="11785" width="13.42578125" style="36" customWidth="1"/>
    <col min="11786" max="11786" width="16.28515625" style="36" customWidth="1"/>
    <col min="11787" max="11787" width="15.85546875" style="36" customWidth="1"/>
    <col min="11788" max="11788" width="22.7109375" style="36" customWidth="1"/>
    <col min="11789" max="11789" width="9.42578125" style="36" customWidth="1"/>
    <col min="11790" max="11790" width="11.28515625" style="36" customWidth="1"/>
    <col min="11791" max="11791" width="17.42578125" style="36" customWidth="1"/>
    <col min="11792" max="11792" width="53" style="36" customWidth="1"/>
    <col min="11793" max="12032" width="40.85546875" style="36"/>
    <col min="12033" max="12033" width="4.85546875" style="36" customWidth="1"/>
    <col min="12034" max="12034" width="6.42578125" style="36" customWidth="1"/>
    <col min="12035" max="12035" width="47.42578125" style="36" customWidth="1"/>
    <col min="12036" max="12036" width="9" style="36" customWidth="1"/>
    <col min="12037" max="12037" width="5.85546875" style="36" customWidth="1"/>
    <col min="12038" max="12038" width="17.140625" style="36" customWidth="1"/>
    <col min="12039" max="12039" width="11.140625" style="36" customWidth="1"/>
    <col min="12040" max="12040" width="11.7109375" style="36" customWidth="1"/>
    <col min="12041" max="12041" width="13.42578125" style="36" customWidth="1"/>
    <col min="12042" max="12042" width="16.28515625" style="36" customWidth="1"/>
    <col min="12043" max="12043" width="15.85546875" style="36" customWidth="1"/>
    <col min="12044" max="12044" width="22.7109375" style="36" customWidth="1"/>
    <col min="12045" max="12045" width="9.42578125" style="36" customWidth="1"/>
    <col min="12046" max="12046" width="11.28515625" style="36" customWidth="1"/>
    <col min="12047" max="12047" width="17.42578125" style="36" customWidth="1"/>
    <col min="12048" max="12048" width="53" style="36" customWidth="1"/>
    <col min="12049" max="12288" width="40.85546875" style="36"/>
    <col min="12289" max="12289" width="4.85546875" style="36" customWidth="1"/>
    <col min="12290" max="12290" width="6.42578125" style="36" customWidth="1"/>
    <col min="12291" max="12291" width="47.42578125" style="36" customWidth="1"/>
    <col min="12292" max="12292" width="9" style="36" customWidth="1"/>
    <col min="12293" max="12293" width="5.85546875" style="36" customWidth="1"/>
    <col min="12294" max="12294" width="17.140625" style="36" customWidth="1"/>
    <col min="12295" max="12295" width="11.140625" style="36" customWidth="1"/>
    <col min="12296" max="12296" width="11.7109375" style="36" customWidth="1"/>
    <col min="12297" max="12297" width="13.42578125" style="36" customWidth="1"/>
    <col min="12298" max="12298" width="16.28515625" style="36" customWidth="1"/>
    <col min="12299" max="12299" width="15.85546875" style="36" customWidth="1"/>
    <col min="12300" max="12300" width="22.7109375" style="36" customWidth="1"/>
    <col min="12301" max="12301" width="9.42578125" style="36" customWidth="1"/>
    <col min="12302" max="12302" width="11.28515625" style="36" customWidth="1"/>
    <col min="12303" max="12303" width="17.42578125" style="36" customWidth="1"/>
    <col min="12304" max="12304" width="53" style="36" customWidth="1"/>
    <col min="12305" max="12544" width="40.85546875" style="36"/>
    <col min="12545" max="12545" width="4.85546875" style="36" customWidth="1"/>
    <col min="12546" max="12546" width="6.42578125" style="36" customWidth="1"/>
    <col min="12547" max="12547" width="47.42578125" style="36" customWidth="1"/>
    <col min="12548" max="12548" width="9" style="36" customWidth="1"/>
    <col min="12549" max="12549" width="5.85546875" style="36" customWidth="1"/>
    <col min="12550" max="12550" width="17.140625" style="36" customWidth="1"/>
    <col min="12551" max="12551" width="11.140625" style="36" customWidth="1"/>
    <col min="12552" max="12552" width="11.7109375" style="36" customWidth="1"/>
    <col min="12553" max="12553" width="13.42578125" style="36" customWidth="1"/>
    <col min="12554" max="12554" width="16.28515625" style="36" customWidth="1"/>
    <col min="12555" max="12555" width="15.85546875" style="36" customWidth="1"/>
    <col min="12556" max="12556" width="22.7109375" style="36" customWidth="1"/>
    <col min="12557" max="12557" width="9.42578125" style="36" customWidth="1"/>
    <col min="12558" max="12558" width="11.28515625" style="36" customWidth="1"/>
    <col min="12559" max="12559" width="17.42578125" style="36" customWidth="1"/>
    <col min="12560" max="12560" width="53" style="36" customWidth="1"/>
    <col min="12561" max="12800" width="40.85546875" style="36"/>
    <col min="12801" max="12801" width="4.85546875" style="36" customWidth="1"/>
    <col min="12802" max="12802" width="6.42578125" style="36" customWidth="1"/>
    <col min="12803" max="12803" width="47.42578125" style="36" customWidth="1"/>
    <col min="12804" max="12804" width="9" style="36" customWidth="1"/>
    <col min="12805" max="12805" width="5.85546875" style="36" customWidth="1"/>
    <col min="12806" max="12806" width="17.140625" style="36" customWidth="1"/>
    <col min="12807" max="12807" width="11.140625" style="36" customWidth="1"/>
    <col min="12808" max="12808" width="11.7109375" style="36" customWidth="1"/>
    <col min="12809" max="12809" width="13.42578125" style="36" customWidth="1"/>
    <col min="12810" max="12810" width="16.28515625" style="36" customWidth="1"/>
    <col min="12811" max="12811" width="15.85546875" style="36" customWidth="1"/>
    <col min="12812" max="12812" width="22.7109375" style="36" customWidth="1"/>
    <col min="12813" max="12813" width="9.42578125" style="36" customWidth="1"/>
    <col min="12814" max="12814" width="11.28515625" style="36" customWidth="1"/>
    <col min="12815" max="12815" width="17.42578125" style="36" customWidth="1"/>
    <col min="12816" max="12816" width="53" style="36" customWidth="1"/>
    <col min="12817" max="13056" width="40.85546875" style="36"/>
    <col min="13057" max="13057" width="4.85546875" style="36" customWidth="1"/>
    <col min="13058" max="13058" width="6.42578125" style="36" customWidth="1"/>
    <col min="13059" max="13059" width="47.42578125" style="36" customWidth="1"/>
    <col min="13060" max="13060" width="9" style="36" customWidth="1"/>
    <col min="13061" max="13061" width="5.85546875" style="36" customWidth="1"/>
    <col min="13062" max="13062" width="17.140625" style="36" customWidth="1"/>
    <col min="13063" max="13063" width="11.140625" style="36" customWidth="1"/>
    <col min="13064" max="13064" width="11.7109375" style="36" customWidth="1"/>
    <col min="13065" max="13065" width="13.42578125" style="36" customWidth="1"/>
    <col min="13066" max="13066" width="16.28515625" style="36" customWidth="1"/>
    <col min="13067" max="13067" width="15.85546875" style="36" customWidth="1"/>
    <col min="13068" max="13068" width="22.7109375" style="36" customWidth="1"/>
    <col min="13069" max="13069" width="9.42578125" style="36" customWidth="1"/>
    <col min="13070" max="13070" width="11.28515625" style="36" customWidth="1"/>
    <col min="13071" max="13071" width="17.42578125" style="36" customWidth="1"/>
    <col min="13072" max="13072" width="53" style="36" customWidth="1"/>
    <col min="13073" max="13312" width="40.85546875" style="36"/>
    <col min="13313" max="13313" width="4.85546875" style="36" customWidth="1"/>
    <col min="13314" max="13314" width="6.42578125" style="36" customWidth="1"/>
    <col min="13315" max="13315" width="47.42578125" style="36" customWidth="1"/>
    <col min="13316" max="13316" width="9" style="36" customWidth="1"/>
    <col min="13317" max="13317" width="5.85546875" style="36" customWidth="1"/>
    <col min="13318" max="13318" width="17.140625" style="36" customWidth="1"/>
    <col min="13319" max="13319" width="11.140625" style="36" customWidth="1"/>
    <col min="13320" max="13320" width="11.7109375" style="36" customWidth="1"/>
    <col min="13321" max="13321" width="13.42578125" style="36" customWidth="1"/>
    <col min="13322" max="13322" width="16.28515625" style="36" customWidth="1"/>
    <col min="13323" max="13323" width="15.85546875" style="36" customWidth="1"/>
    <col min="13324" max="13324" width="22.7109375" style="36" customWidth="1"/>
    <col min="13325" max="13325" width="9.42578125" style="36" customWidth="1"/>
    <col min="13326" max="13326" width="11.28515625" style="36" customWidth="1"/>
    <col min="13327" max="13327" width="17.42578125" style="36" customWidth="1"/>
    <col min="13328" max="13328" width="53" style="36" customWidth="1"/>
    <col min="13329" max="13568" width="40.85546875" style="36"/>
    <col min="13569" max="13569" width="4.85546875" style="36" customWidth="1"/>
    <col min="13570" max="13570" width="6.42578125" style="36" customWidth="1"/>
    <col min="13571" max="13571" width="47.42578125" style="36" customWidth="1"/>
    <col min="13572" max="13572" width="9" style="36" customWidth="1"/>
    <col min="13573" max="13573" width="5.85546875" style="36" customWidth="1"/>
    <col min="13574" max="13574" width="17.140625" style="36" customWidth="1"/>
    <col min="13575" max="13575" width="11.140625" style="36" customWidth="1"/>
    <col min="13576" max="13576" width="11.7109375" style="36" customWidth="1"/>
    <col min="13577" max="13577" width="13.42578125" style="36" customWidth="1"/>
    <col min="13578" max="13578" width="16.28515625" style="36" customWidth="1"/>
    <col min="13579" max="13579" width="15.85546875" style="36" customWidth="1"/>
    <col min="13580" max="13580" width="22.7109375" style="36" customWidth="1"/>
    <col min="13581" max="13581" width="9.42578125" style="36" customWidth="1"/>
    <col min="13582" max="13582" width="11.28515625" style="36" customWidth="1"/>
    <col min="13583" max="13583" width="17.42578125" style="36" customWidth="1"/>
    <col min="13584" max="13584" width="53" style="36" customWidth="1"/>
    <col min="13585" max="13824" width="40.85546875" style="36"/>
    <col min="13825" max="13825" width="4.85546875" style="36" customWidth="1"/>
    <col min="13826" max="13826" width="6.42578125" style="36" customWidth="1"/>
    <col min="13827" max="13827" width="47.42578125" style="36" customWidth="1"/>
    <col min="13828" max="13828" width="9" style="36" customWidth="1"/>
    <col min="13829" max="13829" width="5.85546875" style="36" customWidth="1"/>
    <col min="13830" max="13830" width="17.140625" style="36" customWidth="1"/>
    <col min="13831" max="13831" width="11.140625" style="36" customWidth="1"/>
    <col min="13832" max="13832" width="11.7109375" style="36" customWidth="1"/>
    <col min="13833" max="13833" width="13.42578125" style="36" customWidth="1"/>
    <col min="13834" max="13834" width="16.28515625" style="36" customWidth="1"/>
    <col min="13835" max="13835" width="15.85546875" style="36" customWidth="1"/>
    <col min="13836" max="13836" width="22.7109375" style="36" customWidth="1"/>
    <col min="13837" max="13837" width="9.42578125" style="36" customWidth="1"/>
    <col min="13838" max="13838" width="11.28515625" style="36" customWidth="1"/>
    <col min="13839" max="13839" width="17.42578125" style="36" customWidth="1"/>
    <col min="13840" max="13840" width="53" style="36" customWidth="1"/>
    <col min="13841" max="14080" width="40.85546875" style="36"/>
    <col min="14081" max="14081" width="4.85546875" style="36" customWidth="1"/>
    <col min="14082" max="14082" width="6.42578125" style="36" customWidth="1"/>
    <col min="14083" max="14083" width="47.42578125" style="36" customWidth="1"/>
    <col min="14084" max="14084" width="9" style="36" customWidth="1"/>
    <col min="14085" max="14085" width="5.85546875" style="36" customWidth="1"/>
    <col min="14086" max="14086" width="17.140625" style="36" customWidth="1"/>
    <col min="14087" max="14087" width="11.140625" style="36" customWidth="1"/>
    <col min="14088" max="14088" width="11.7109375" style="36" customWidth="1"/>
    <col min="14089" max="14089" width="13.42578125" style="36" customWidth="1"/>
    <col min="14090" max="14090" width="16.28515625" style="36" customWidth="1"/>
    <col min="14091" max="14091" width="15.85546875" style="36" customWidth="1"/>
    <col min="14092" max="14092" width="22.7109375" style="36" customWidth="1"/>
    <col min="14093" max="14093" width="9.42578125" style="36" customWidth="1"/>
    <col min="14094" max="14094" width="11.28515625" style="36" customWidth="1"/>
    <col min="14095" max="14095" width="17.42578125" style="36" customWidth="1"/>
    <col min="14096" max="14096" width="53" style="36" customWidth="1"/>
    <col min="14097" max="14336" width="40.85546875" style="36"/>
    <col min="14337" max="14337" width="4.85546875" style="36" customWidth="1"/>
    <col min="14338" max="14338" width="6.42578125" style="36" customWidth="1"/>
    <col min="14339" max="14339" width="47.42578125" style="36" customWidth="1"/>
    <col min="14340" max="14340" width="9" style="36" customWidth="1"/>
    <col min="14341" max="14341" width="5.85546875" style="36" customWidth="1"/>
    <col min="14342" max="14342" width="17.140625" style="36" customWidth="1"/>
    <col min="14343" max="14343" width="11.140625" style="36" customWidth="1"/>
    <col min="14344" max="14344" width="11.7109375" style="36" customWidth="1"/>
    <col min="14345" max="14345" width="13.42578125" style="36" customWidth="1"/>
    <col min="14346" max="14346" width="16.28515625" style="36" customWidth="1"/>
    <col min="14347" max="14347" width="15.85546875" style="36" customWidth="1"/>
    <col min="14348" max="14348" width="22.7109375" style="36" customWidth="1"/>
    <col min="14349" max="14349" width="9.42578125" style="36" customWidth="1"/>
    <col min="14350" max="14350" width="11.28515625" style="36" customWidth="1"/>
    <col min="14351" max="14351" width="17.42578125" style="36" customWidth="1"/>
    <col min="14352" max="14352" width="53" style="36" customWidth="1"/>
    <col min="14353" max="14592" width="40.85546875" style="36"/>
    <col min="14593" max="14593" width="4.85546875" style="36" customWidth="1"/>
    <col min="14594" max="14594" width="6.42578125" style="36" customWidth="1"/>
    <col min="14595" max="14595" width="47.42578125" style="36" customWidth="1"/>
    <col min="14596" max="14596" width="9" style="36" customWidth="1"/>
    <col min="14597" max="14597" width="5.85546875" style="36" customWidth="1"/>
    <col min="14598" max="14598" width="17.140625" style="36" customWidth="1"/>
    <col min="14599" max="14599" width="11.140625" style="36" customWidth="1"/>
    <col min="14600" max="14600" width="11.7109375" style="36" customWidth="1"/>
    <col min="14601" max="14601" width="13.42578125" style="36" customWidth="1"/>
    <col min="14602" max="14602" width="16.28515625" style="36" customWidth="1"/>
    <col min="14603" max="14603" width="15.85546875" style="36" customWidth="1"/>
    <col min="14604" max="14604" width="22.7109375" style="36" customWidth="1"/>
    <col min="14605" max="14605" width="9.42578125" style="36" customWidth="1"/>
    <col min="14606" max="14606" width="11.28515625" style="36" customWidth="1"/>
    <col min="14607" max="14607" width="17.42578125" style="36" customWidth="1"/>
    <col min="14608" max="14608" width="53" style="36" customWidth="1"/>
    <col min="14609" max="14848" width="40.85546875" style="36"/>
    <col min="14849" max="14849" width="4.85546875" style="36" customWidth="1"/>
    <col min="14850" max="14850" width="6.42578125" style="36" customWidth="1"/>
    <col min="14851" max="14851" width="47.42578125" style="36" customWidth="1"/>
    <col min="14852" max="14852" width="9" style="36" customWidth="1"/>
    <col min="14853" max="14853" width="5.85546875" style="36" customWidth="1"/>
    <col min="14854" max="14854" width="17.140625" style="36" customWidth="1"/>
    <col min="14855" max="14855" width="11.140625" style="36" customWidth="1"/>
    <col min="14856" max="14856" width="11.7109375" style="36" customWidth="1"/>
    <col min="14857" max="14857" width="13.42578125" style="36" customWidth="1"/>
    <col min="14858" max="14858" width="16.28515625" style="36" customWidth="1"/>
    <col min="14859" max="14859" width="15.85546875" style="36" customWidth="1"/>
    <col min="14860" max="14860" width="22.7109375" style="36" customWidth="1"/>
    <col min="14861" max="14861" width="9.42578125" style="36" customWidth="1"/>
    <col min="14862" max="14862" width="11.28515625" style="36" customWidth="1"/>
    <col min="14863" max="14863" width="17.42578125" style="36" customWidth="1"/>
    <col min="14864" max="14864" width="53" style="36" customWidth="1"/>
    <col min="14865" max="15104" width="40.85546875" style="36"/>
    <col min="15105" max="15105" width="4.85546875" style="36" customWidth="1"/>
    <col min="15106" max="15106" width="6.42578125" style="36" customWidth="1"/>
    <col min="15107" max="15107" width="47.42578125" style="36" customWidth="1"/>
    <col min="15108" max="15108" width="9" style="36" customWidth="1"/>
    <col min="15109" max="15109" width="5.85546875" style="36" customWidth="1"/>
    <col min="15110" max="15110" width="17.140625" style="36" customWidth="1"/>
    <col min="15111" max="15111" width="11.140625" style="36" customWidth="1"/>
    <col min="15112" max="15112" width="11.7109375" style="36" customWidth="1"/>
    <col min="15113" max="15113" width="13.42578125" style="36" customWidth="1"/>
    <col min="15114" max="15114" width="16.28515625" style="36" customWidth="1"/>
    <col min="15115" max="15115" width="15.85546875" style="36" customWidth="1"/>
    <col min="15116" max="15116" width="22.7109375" style="36" customWidth="1"/>
    <col min="15117" max="15117" width="9.42578125" style="36" customWidth="1"/>
    <col min="15118" max="15118" width="11.28515625" style="36" customWidth="1"/>
    <col min="15119" max="15119" width="17.42578125" style="36" customWidth="1"/>
    <col min="15120" max="15120" width="53" style="36" customWidth="1"/>
    <col min="15121" max="15360" width="40.85546875" style="36"/>
    <col min="15361" max="15361" width="4.85546875" style="36" customWidth="1"/>
    <col min="15362" max="15362" width="6.42578125" style="36" customWidth="1"/>
    <col min="15363" max="15363" width="47.42578125" style="36" customWidth="1"/>
    <col min="15364" max="15364" width="9" style="36" customWidth="1"/>
    <col min="15365" max="15365" width="5.85546875" style="36" customWidth="1"/>
    <col min="15366" max="15366" width="17.140625" style="36" customWidth="1"/>
    <col min="15367" max="15367" width="11.140625" style="36" customWidth="1"/>
    <col min="15368" max="15368" width="11.7109375" style="36" customWidth="1"/>
    <col min="15369" max="15369" width="13.42578125" style="36" customWidth="1"/>
    <col min="15370" max="15370" width="16.28515625" style="36" customWidth="1"/>
    <col min="15371" max="15371" width="15.85546875" style="36" customWidth="1"/>
    <col min="15372" max="15372" width="22.7109375" style="36" customWidth="1"/>
    <col min="15373" max="15373" width="9.42578125" style="36" customWidth="1"/>
    <col min="15374" max="15374" width="11.28515625" style="36" customWidth="1"/>
    <col min="15375" max="15375" width="17.42578125" style="36" customWidth="1"/>
    <col min="15376" max="15376" width="53" style="36" customWidth="1"/>
    <col min="15377" max="15616" width="40.85546875" style="36"/>
    <col min="15617" max="15617" width="4.85546875" style="36" customWidth="1"/>
    <col min="15618" max="15618" width="6.42578125" style="36" customWidth="1"/>
    <col min="15619" max="15619" width="47.42578125" style="36" customWidth="1"/>
    <col min="15620" max="15620" width="9" style="36" customWidth="1"/>
    <col min="15621" max="15621" width="5.85546875" style="36" customWidth="1"/>
    <col min="15622" max="15622" width="17.140625" style="36" customWidth="1"/>
    <col min="15623" max="15623" width="11.140625" style="36" customWidth="1"/>
    <col min="15624" max="15624" width="11.7109375" style="36" customWidth="1"/>
    <col min="15625" max="15625" width="13.42578125" style="36" customWidth="1"/>
    <col min="15626" max="15626" width="16.28515625" style="36" customWidth="1"/>
    <col min="15627" max="15627" width="15.85546875" style="36" customWidth="1"/>
    <col min="15628" max="15628" width="22.7109375" style="36" customWidth="1"/>
    <col min="15629" max="15629" width="9.42578125" style="36" customWidth="1"/>
    <col min="15630" max="15630" width="11.28515625" style="36" customWidth="1"/>
    <col min="15631" max="15631" width="17.42578125" style="36" customWidth="1"/>
    <col min="15632" max="15632" width="53" style="36" customWidth="1"/>
    <col min="15633" max="15872" width="40.85546875" style="36"/>
    <col min="15873" max="15873" width="4.85546875" style="36" customWidth="1"/>
    <col min="15874" max="15874" width="6.42578125" style="36" customWidth="1"/>
    <col min="15875" max="15875" width="47.42578125" style="36" customWidth="1"/>
    <col min="15876" max="15876" width="9" style="36" customWidth="1"/>
    <col min="15877" max="15877" width="5.85546875" style="36" customWidth="1"/>
    <col min="15878" max="15878" width="17.140625" style="36" customWidth="1"/>
    <col min="15879" max="15879" width="11.140625" style="36" customWidth="1"/>
    <col min="15880" max="15880" width="11.7109375" style="36" customWidth="1"/>
    <col min="15881" max="15881" width="13.42578125" style="36" customWidth="1"/>
    <col min="15882" max="15882" width="16.28515625" style="36" customWidth="1"/>
    <col min="15883" max="15883" width="15.85546875" style="36" customWidth="1"/>
    <col min="15884" max="15884" width="22.7109375" style="36" customWidth="1"/>
    <col min="15885" max="15885" width="9.42578125" style="36" customWidth="1"/>
    <col min="15886" max="15886" width="11.28515625" style="36" customWidth="1"/>
    <col min="15887" max="15887" width="17.42578125" style="36" customWidth="1"/>
    <col min="15888" max="15888" width="53" style="36" customWidth="1"/>
    <col min="15889" max="16128" width="40.85546875" style="36"/>
    <col min="16129" max="16129" width="4.85546875" style="36" customWidth="1"/>
    <col min="16130" max="16130" width="6.42578125" style="36" customWidth="1"/>
    <col min="16131" max="16131" width="47.42578125" style="36" customWidth="1"/>
    <col min="16132" max="16132" width="9" style="36" customWidth="1"/>
    <col min="16133" max="16133" width="5.85546875" style="36" customWidth="1"/>
    <col min="16134" max="16134" width="17.140625" style="36" customWidth="1"/>
    <col min="16135" max="16135" width="11.140625" style="36" customWidth="1"/>
    <col min="16136" max="16136" width="11.7109375" style="36" customWidth="1"/>
    <col min="16137" max="16137" width="13.42578125" style="36" customWidth="1"/>
    <col min="16138" max="16138" width="16.28515625" style="36" customWidth="1"/>
    <col min="16139" max="16139" width="15.85546875" style="36" customWidth="1"/>
    <col min="16140" max="16140" width="22.7109375" style="36" customWidth="1"/>
    <col min="16141" max="16141" width="9.42578125" style="36" customWidth="1"/>
    <col min="16142" max="16142" width="11.28515625" style="36" customWidth="1"/>
    <col min="16143" max="16143" width="17.42578125" style="36" customWidth="1"/>
    <col min="16144" max="16144" width="53" style="36" customWidth="1"/>
    <col min="16145" max="16384" width="40.85546875" style="36"/>
  </cols>
  <sheetData>
    <row r="2" spans="1:17" ht="18.75">
      <c r="B2" s="35" t="s">
        <v>90</v>
      </c>
    </row>
    <row r="4" spans="1:17" ht="45.75" customHeight="1">
      <c r="B4" s="69" t="s">
        <v>96</v>
      </c>
      <c r="C4" s="70"/>
      <c r="D4" s="70"/>
      <c r="E4" s="70"/>
      <c r="F4" s="70"/>
      <c r="G4" s="70"/>
      <c r="H4" s="70"/>
      <c r="I4" s="70"/>
      <c r="J4" s="70"/>
      <c r="K4" s="70"/>
      <c r="L4" s="71"/>
      <c r="M4" s="72" t="s">
        <v>33</v>
      </c>
      <c r="N4" s="73"/>
      <c r="O4" s="74"/>
      <c r="P4" s="74"/>
      <c r="Q4" s="75"/>
    </row>
    <row r="5" spans="1:17" ht="45.75" customHeight="1">
      <c r="A5" s="37"/>
      <c r="B5" s="45"/>
      <c r="C5" s="45" t="s">
        <v>34</v>
      </c>
      <c r="D5" s="45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87</v>
      </c>
      <c r="J5" s="45" t="s">
        <v>88</v>
      </c>
      <c r="K5" s="45" t="s">
        <v>89</v>
      </c>
      <c r="L5" s="45" t="s">
        <v>40</v>
      </c>
      <c r="M5" s="45" t="s">
        <v>41</v>
      </c>
      <c r="N5" s="45" t="s">
        <v>42</v>
      </c>
      <c r="O5" s="45" t="s">
        <v>43</v>
      </c>
      <c r="P5" s="45" t="s">
        <v>44</v>
      </c>
      <c r="Q5" s="45" t="s">
        <v>45</v>
      </c>
    </row>
    <row r="6" spans="1:17" ht="42.75">
      <c r="A6" s="37"/>
      <c r="B6" s="38" t="s">
        <v>12</v>
      </c>
      <c r="C6" s="39"/>
      <c r="D6" s="40">
        <v>1</v>
      </c>
      <c r="E6" s="54">
        <v>2.39</v>
      </c>
      <c r="F6" s="54">
        <v>0</v>
      </c>
      <c r="G6" s="54">
        <v>0</v>
      </c>
      <c r="H6" s="55">
        <v>3.53</v>
      </c>
      <c r="I6" s="55">
        <v>0</v>
      </c>
      <c r="J6" s="55">
        <v>0</v>
      </c>
      <c r="K6" s="55">
        <f>I6</f>
        <v>0</v>
      </c>
      <c r="L6" s="46"/>
      <c r="M6" s="44">
        <v>2.7971379338357916</v>
      </c>
      <c r="N6" s="44">
        <v>2.592403143707303</v>
      </c>
      <c r="O6" s="47">
        <f>M6/N6-1</f>
        <v>7.8974904279627056E-2</v>
      </c>
      <c r="P6" s="48">
        <v>88.76220974326398</v>
      </c>
      <c r="Q6" s="49" t="str">
        <f>'Detailed Breakdown'!AW54&amp;" and "&amp;'Detailed Breakdown'!AX54</f>
        <v>Gone up mainly due to Table 1053: volumes and mpans etc forecast,Table 1076: allowed revenue, and No factors contributing to greater than 2% downward change.</v>
      </c>
    </row>
    <row r="7" spans="1:17" ht="42.75">
      <c r="A7" s="37"/>
      <c r="B7" s="38" t="s">
        <v>13</v>
      </c>
      <c r="C7" s="39"/>
      <c r="D7" s="40">
        <v>2</v>
      </c>
      <c r="E7" s="54">
        <v>2.794</v>
      </c>
      <c r="F7" s="54">
        <v>0.77500000000000002</v>
      </c>
      <c r="G7" s="54">
        <v>0</v>
      </c>
      <c r="H7" s="55">
        <v>3.53</v>
      </c>
      <c r="I7" s="55">
        <v>0</v>
      </c>
      <c r="J7" s="55">
        <v>0</v>
      </c>
      <c r="K7" s="55">
        <f t="shared" ref="K7:K32" si="0">I7</f>
        <v>0</v>
      </c>
      <c r="L7" s="46"/>
      <c r="M7" s="44">
        <v>2.03403920771389</v>
      </c>
      <c r="N7" s="44">
        <v>1.848362386971296</v>
      </c>
      <c r="O7" s="47">
        <f t="shared" ref="O7:O32" si="1">M7/N7-1</f>
        <v>0.10045477123500746</v>
      </c>
      <c r="P7" s="48">
        <v>106.60071403729103</v>
      </c>
      <c r="Q7" s="49" t="str">
        <f>'Detailed Breakdown'!AW55&amp;" and "&amp;'Detailed Breakdown'!AX55</f>
        <v>Gone up mainly due to Table 1053: volumes and mpans etc forecast,Table 1076: allowed revenue, and No factors contributing to greater than 2% downward change.</v>
      </c>
    </row>
    <row r="8" spans="1:17" ht="42.75">
      <c r="A8" s="37"/>
      <c r="B8" s="38" t="s">
        <v>14</v>
      </c>
      <c r="C8" s="39"/>
      <c r="D8" s="40">
        <v>2</v>
      </c>
      <c r="E8" s="54">
        <v>0.82199999999999995</v>
      </c>
      <c r="F8" s="54">
        <v>0</v>
      </c>
      <c r="G8" s="54">
        <v>0</v>
      </c>
      <c r="H8" s="55">
        <v>0</v>
      </c>
      <c r="I8" s="55">
        <v>0</v>
      </c>
      <c r="J8" s="55">
        <v>0</v>
      </c>
      <c r="K8" s="55">
        <f t="shared" si="0"/>
        <v>0</v>
      </c>
      <c r="L8" s="46"/>
      <c r="M8" s="44">
        <v>0.82199999999999995</v>
      </c>
      <c r="N8" s="44">
        <v>0.72700000000000009</v>
      </c>
      <c r="O8" s="47">
        <f t="shared" si="1"/>
        <v>0.13067400275103136</v>
      </c>
      <c r="P8" s="48">
        <v>27.488877568101003</v>
      </c>
      <c r="Q8" s="49" t="str">
        <f>'Detailed Breakdown'!AW56&amp;" and "&amp;'Detailed Breakdown'!AX56</f>
        <v>Gone up mainly due to Table 1053: volumes and mpans etc forecast,Table 1076: allowed revenue, and Gone down mainly due to Table 1020: Change In 500MW Model,Table 1059: Otex,</v>
      </c>
    </row>
    <row r="9" spans="1:17" ht="42.75">
      <c r="A9" s="37"/>
      <c r="B9" s="38" t="s">
        <v>15</v>
      </c>
      <c r="C9" s="39"/>
      <c r="D9" s="40">
        <v>3</v>
      </c>
      <c r="E9" s="54">
        <v>2.2519999999999998</v>
      </c>
      <c r="F9" s="54">
        <v>0</v>
      </c>
      <c r="G9" s="54">
        <v>0</v>
      </c>
      <c r="H9" s="55">
        <v>3.53</v>
      </c>
      <c r="I9" s="55">
        <v>0</v>
      </c>
      <c r="J9" s="55">
        <v>0</v>
      </c>
      <c r="K9" s="55">
        <f t="shared" si="0"/>
        <v>0</v>
      </c>
      <c r="L9" s="46"/>
      <c r="M9" s="44">
        <v>2.3571209116208123</v>
      </c>
      <c r="N9" s="44">
        <v>2.1518541378924811</v>
      </c>
      <c r="O9" s="47">
        <f t="shared" si="1"/>
        <v>9.5390654093947536E-2</v>
      </c>
      <c r="P9" s="48">
        <v>289.70002527954824</v>
      </c>
      <c r="Q9" s="49" t="str">
        <f>'Detailed Breakdown'!AW57&amp;" and "&amp;'Detailed Breakdown'!AX57</f>
        <v>Gone up mainly due to Table 1053: volumes and mpans etc forecast,Table 1076: allowed revenue, and No factors contributing to greater than 2% downward change.</v>
      </c>
    </row>
    <row r="10" spans="1:17" ht="57">
      <c r="A10" s="37"/>
      <c r="B10" s="38" t="s">
        <v>16</v>
      </c>
      <c r="C10" s="39"/>
      <c r="D10" s="40">
        <v>4</v>
      </c>
      <c r="E10" s="54">
        <v>2.3559999999999999</v>
      </c>
      <c r="F10" s="54">
        <v>0.73499999999999999</v>
      </c>
      <c r="G10" s="54">
        <v>0</v>
      </c>
      <c r="H10" s="55">
        <v>3.53</v>
      </c>
      <c r="I10" s="55">
        <v>0</v>
      </c>
      <c r="J10" s="55">
        <v>0</v>
      </c>
      <c r="K10" s="55">
        <f t="shared" si="0"/>
        <v>0</v>
      </c>
      <c r="L10" s="46"/>
      <c r="M10" s="44">
        <v>1.9807686404043214</v>
      </c>
      <c r="N10" s="44">
        <v>1.7756398611143493</v>
      </c>
      <c r="O10" s="47">
        <f t="shared" si="1"/>
        <v>0.11552386482315069</v>
      </c>
      <c r="P10" s="48">
        <v>421.45159487330619</v>
      </c>
      <c r="Q10" s="49" t="str">
        <f>'Detailed Breakdown'!AW58&amp;" and "&amp;'Detailed Breakdown'!AX58</f>
        <v>Gone up mainly due to Table 1041: load characteristics (Coincidence Factor),Table 1053: volumes and mpans etc forecast,Table 1076: allowed revenue, and No factors contributing to greater than 2% downward change.</v>
      </c>
    </row>
    <row r="11" spans="1:17" ht="42.75">
      <c r="A11" s="37"/>
      <c r="B11" s="38" t="s">
        <v>17</v>
      </c>
      <c r="C11" s="39"/>
      <c r="D11" s="40">
        <v>4</v>
      </c>
      <c r="E11" s="54">
        <v>0.75800000000000001</v>
      </c>
      <c r="F11" s="54">
        <v>0</v>
      </c>
      <c r="G11" s="54">
        <v>0</v>
      </c>
      <c r="H11" s="55">
        <v>0</v>
      </c>
      <c r="I11" s="55">
        <v>0</v>
      </c>
      <c r="J11" s="55">
        <v>0</v>
      </c>
      <c r="K11" s="55">
        <f t="shared" si="0"/>
        <v>0</v>
      </c>
      <c r="L11" s="46"/>
      <c r="M11" s="44">
        <v>0.75800000000000012</v>
      </c>
      <c r="N11" s="44">
        <v>0.66900000000000004</v>
      </c>
      <c r="O11" s="47">
        <f t="shared" si="1"/>
        <v>0.13303437967115106</v>
      </c>
      <c r="P11" s="48">
        <v>41.980609760903818</v>
      </c>
      <c r="Q11" s="49" t="str">
        <f>'Detailed Breakdown'!AW59&amp;" and "&amp;'Detailed Breakdown'!AX59</f>
        <v>Gone up mainly due to Table 1053: volumes and mpans etc forecast,Table 1076: allowed revenue, and Gone down mainly due to Table 1020: Change In 500MW Model,Table 1059: Otex,</v>
      </c>
    </row>
    <row r="12" spans="1:17" ht="57">
      <c r="A12" s="37"/>
      <c r="B12" s="38" t="s">
        <v>18</v>
      </c>
      <c r="C12" s="39"/>
      <c r="D12" s="40" t="s">
        <v>97</v>
      </c>
      <c r="E12" s="54">
        <v>2.1970000000000001</v>
      </c>
      <c r="F12" s="54">
        <v>0.71199999999999997</v>
      </c>
      <c r="G12" s="54">
        <v>0</v>
      </c>
      <c r="H12" s="55">
        <v>18.09</v>
      </c>
      <c r="I12" s="55">
        <v>0</v>
      </c>
      <c r="J12" s="55">
        <v>0</v>
      </c>
      <c r="K12" s="55">
        <f t="shared" si="0"/>
        <v>0</v>
      </c>
      <c r="L12" s="46"/>
      <c r="M12" s="44">
        <v>2.0666031435730896</v>
      </c>
      <c r="N12" s="44">
        <v>1.9439786938468193</v>
      </c>
      <c r="O12" s="47">
        <f t="shared" si="1"/>
        <v>6.3079111985335778E-2</v>
      </c>
      <c r="P12" s="48">
        <v>20627.672116917038</v>
      </c>
      <c r="Q12" s="49" t="str">
        <f>'Detailed Breakdown'!AW60&amp;" and "&amp;'Detailed Breakdown'!AX60</f>
        <v>Gone up mainly due to Table 1041: load characteristics (Load Factor),Table 1053: volumes and mpans etc forecast,Table 1076: allowed revenue, and Gone down mainly due to Table 1041: load characteristics (Coincidence Factor),</v>
      </c>
    </row>
    <row r="13" spans="1:17" ht="57">
      <c r="A13" s="37"/>
      <c r="B13" s="38" t="s">
        <v>19</v>
      </c>
      <c r="C13" s="39"/>
      <c r="D13" s="40" t="s">
        <v>97</v>
      </c>
      <c r="E13" s="54">
        <v>3.9569999999999999</v>
      </c>
      <c r="F13" s="54">
        <v>0.85799999999999998</v>
      </c>
      <c r="G13" s="54">
        <v>0</v>
      </c>
      <c r="H13" s="55">
        <v>131.80000000000001</v>
      </c>
      <c r="I13" s="55">
        <v>0</v>
      </c>
      <c r="J13" s="55">
        <v>0</v>
      </c>
      <c r="K13" s="55">
        <f t="shared" si="0"/>
        <v>0</v>
      </c>
      <c r="L13" s="46"/>
      <c r="M13" s="44">
        <v>1.9655215588553643</v>
      </c>
      <c r="N13" s="44">
        <v>1.8612261266312795</v>
      </c>
      <c r="O13" s="47">
        <f t="shared" si="1"/>
        <v>5.6035873734941566E-2</v>
      </c>
      <c r="P13" s="48">
        <v>8333.8045386603353</v>
      </c>
      <c r="Q13" s="49" t="str">
        <f>'Detailed Breakdown'!AW61&amp;" and "&amp;'Detailed Breakdown'!AX61</f>
        <v>Gone up mainly due to Table 1041: load characteristics (Load Factor),Table 1053: volumes and mpans etc forecast,Table 1076: allowed revenue, and Gone down mainly due to Table 1041: load characteristics (Coincidence Factor),</v>
      </c>
    </row>
    <row r="14" spans="1:17" ht="28.5">
      <c r="A14" s="37"/>
      <c r="B14" s="38" t="s">
        <v>20</v>
      </c>
      <c r="C14" s="39"/>
      <c r="D14" s="40" t="s">
        <v>97</v>
      </c>
      <c r="E14" s="54">
        <v>3.012</v>
      </c>
      <c r="F14" s="54">
        <v>0.76700000000000002</v>
      </c>
      <c r="G14" s="54">
        <v>0</v>
      </c>
      <c r="H14" s="55">
        <v>1193.82</v>
      </c>
      <c r="I14" s="55">
        <v>0</v>
      </c>
      <c r="J14" s="55">
        <v>0</v>
      </c>
      <c r="K14" s="55">
        <f t="shared" si="0"/>
        <v>0</v>
      </c>
      <c r="L14" s="46"/>
      <c r="M14" s="44">
        <v>1.6719198134426845</v>
      </c>
      <c r="N14" s="44">
        <v>1.6334759561705312</v>
      </c>
      <c r="O14" s="47">
        <f t="shared" si="1"/>
        <v>2.3535000394055317E-2</v>
      </c>
      <c r="P14" s="48">
        <v>26863.330310539015</v>
      </c>
      <c r="Q14" s="49" t="str">
        <f>'Detailed Breakdown'!AW62&amp;" and "&amp;'Detailed Breakdown'!AX62</f>
        <v>Gone up mainly due to Table 1076: allowed revenue, and Gone down mainly due to Table 1053: volumes and mpans etc forecast,</v>
      </c>
    </row>
    <row r="15" spans="1:17" ht="42.75">
      <c r="A15" s="37"/>
      <c r="B15" s="38" t="s">
        <v>83</v>
      </c>
      <c r="C15" s="39"/>
      <c r="D15" s="40">
        <v>0</v>
      </c>
      <c r="E15" s="54">
        <v>10.371</v>
      </c>
      <c r="F15" s="54">
        <v>2.081</v>
      </c>
      <c r="G15" s="54">
        <v>0.754</v>
      </c>
      <c r="H15" s="55">
        <v>3.53</v>
      </c>
      <c r="I15" s="55">
        <v>0</v>
      </c>
      <c r="J15" s="55">
        <v>0</v>
      </c>
      <c r="K15" s="55">
        <f t="shared" ref="K15:K16" si="2">I15</f>
        <v>0</v>
      </c>
      <c r="L15" s="46"/>
      <c r="M15" s="44">
        <v>2.8490071918031163</v>
      </c>
      <c r="N15" s="44">
        <v>2.4644828213065857</v>
      </c>
      <c r="O15" s="47">
        <f t="shared" si="1"/>
        <v>0.15602639514146377</v>
      </c>
      <c r="P15" s="48">
        <v>55.04571876874526</v>
      </c>
      <c r="Q15" s="49" t="str">
        <f>'Detailed Breakdown'!AW63&amp;" and "&amp;'Detailed Breakdown'!AX63</f>
        <v>Gone up mainly due to Table 1053: volumes and mpans etc forecast,Table 1076: allowed revenue, and No factors contributing to greater than 2% downward change.</v>
      </c>
    </row>
    <row r="16" spans="1:17" ht="42.75">
      <c r="A16" s="37"/>
      <c r="B16" s="38" t="s">
        <v>84</v>
      </c>
      <c r="C16" s="39"/>
      <c r="D16" s="40">
        <v>0</v>
      </c>
      <c r="E16" s="54">
        <v>9.5259999999999998</v>
      </c>
      <c r="F16" s="54">
        <v>1.9510000000000001</v>
      </c>
      <c r="G16" s="54">
        <v>0.73799999999999999</v>
      </c>
      <c r="H16" s="55">
        <v>3.53</v>
      </c>
      <c r="I16" s="55">
        <v>0</v>
      </c>
      <c r="J16" s="55">
        <v>0</v>
      </c>
      <c r="K16" s="55">
        <f t="shared" si="2"/>
        <v>0</v>
      </c>
      <c r="L16" s="46"/>
      <c r="M16" s="44">
        <v>2.1243965645387259</v>
      </c>
      <c r="N16" s="44">
        <v>1.949837248359068</v>
      </c>
      <c r="O16" s="47">
        <f t="shared" ref="O16" si="3">M16/N16-1</f>
        <v>8.9525070016260422E-2</v>
      </c>
      <c r="P16" s="48">
        <v>1284.2854575113854</v>
      </c>
      <c r="Q16" s="49" t="str">
        <f>'Detailed Breakdown'!AW64&amp;" and "&amp;'Detailed Breakdown'!AX64</f>
        <v>Gone up mainly due to Table 1053: volumes and mpans etc forecast,Table 1076: allowed revenue, and No factors contributing to greater than 2% downward change.</v>
      </c>
    </row>
    <row r="17" spans="1:17" ht="42.75">
      <c r="A17" s="37"/>
      <c r="B17" s="38" t="s">
        <v>21</v>
      </c>
      <c r="C17" s="39"/>
      <c r="D17" s="40">
        <v>0</v>
      </c>
      <c r="E17" s="54">
        <v>7.1820000000000004</v>
      </c>
      <c r="F17" s="54">
        <v>1.534</v>
      </c>
      <c r="G17" s="54">
        <v>0.69099999999999995</v>
      </c>
      <c r="H17" s="55">
        <v>14.05</v>
      </c>
      <c r="I17" s="55">
        <v>3.26</v>
      </c>
      <c r="J17" s="55">
        <v>5.0599999999999996</v>
      </c>
      <c r="K17" s="54">
        <v>0.14799999999999999</v>
      </c>
      <c r="L17" s="51"/>
      <c r="M17" s="44">
        <v>2.4010527693864048</v>
      </c>
      <c r="N17" s="44">
        <v>2.2636742311871099</v>
      </c>
      <c r="O17" s="47">
        <f t="shared" si="1"/>
        <v>6.0688298831431675E-2</v>
      </c>
      <c r="P17" s="48">
        <v>4407.0853916129399</v>
      </c>
      <c r="Q17" s="49" t="str">
        <f>'Detailed Breakdown'!AW65&amp;" and "&amp;'Detailed Breakdown'!AX65</f>
        <v>Gone up mainly due to Table 1053: volumes and mpans etc forecast,Table 1076: allowed revenue, and Gone down mainly due to Table 1017 - diversity allowance,</v>
      </c>
    </row>
    <row r="18" spans="1:17" ht="42.75">
      <c r="A18" s="37"/>
      <c r="B18" s="38" t="s">
        <v>22</v>
      </c>
      <c r="C18" s="39"/>
      <c r="D18" s="40">
        <v>0</v>
      </c>
      <c r="E18" s="54">
        <v>5.78</v>
      </c>
      <c r="F18" s="54">
        <v>1.284</v>
      </c>
      <c r="G18" s="54">
        <v>0.66200000000000003</v>
      </c>
      <c r="H18" s="55">
        <v>45.11</v>
      </c>
      <c r="I18" s="55">
        <v>3.25</v>
      </c>
      <c r="J18" s="55">
        <v>5.85</v>
      </c>
      <c r="K18" s="54">
        <v>0.111</v>
      </c>
      <c r="L18" s="51"/>
      <c r="M18" s="44">
        <v>2.120410709239974</v>
      </c>
      <c r="N18" s="44">
        <v>1.9942298719909519</v>
      </c>
      <c r="O18" s="47">
        <f t="shared" si="1"/>
        <v>6.3272965178807983E-2</v>
      </c>
      <c r="P18" s="48">
        <v>11873.512227726618</v>
      </c>
      <c r="Q18" s="49" t="str">
        <f>'Detailed Breakdown'!AW66&amp;" and "&amp;'Detailed Breakdown'!AX66</f>
        <v>Gone up mainly due to Table 1053: volumes and mpans etc forecast,Table 1076: allowed revenue, and Gone down mainly due to Table 1017 - diversity allowance,</v>
      </c>
    </row>
    <row r="19" spans="1:17" ht="42.75">
      <c r="A19" s="37"/>
      <c r="B19" s="38" t="s">
        <v>23</v>
      </c>
      <c r="C19" s="39"/>
      <c r="D19" s="40">
        <v>0</v>
      </c>
      <c r="E19" s="54">
        <v>4.2439999999999998</v>
      </c>
      <c r="F19" s="54">
        <v>1.018</v>
      </c>
      <c r="G19" s="54">
        <v>0.63200000000000001</v>
      </c>
      <c r="H19" s="55">
        <v>99.18</v>
      </c>
      <c r="I19" s="55">
        <v>2.93</v>
      </c>
      <c r="J19" s="55">
        <v>5.75</v>
      </c>
      <c r="K19" s="54">
        <v>7.3999999999999996E-2</v>
      </c>
      <c r="L19" s="51"/>
      <c r="M19" s="44">
        <v>1.5780533819707674</v>
      </c>
      <c r="N19" s="44">
        <v>1.4391793018247145</v>
      </c>
      <c r="O19" s="47">
        <f t="shared" si="1"/>
        <v>9.64953289489201E-2</v>
      </c>
      <c r="P19" s="48">
        <v>32504.034179497979</v>
      </c>
      <c r="Q19" s="49" t="str">
        <f>'Detailed Breakdown'!AW67&amp;" and "&amp;'Detailed Breakdown'!AX67</f>
        <v>Gone up mainly due to Table 1053: volumes and mpans etc forecast,Table 1076: allowed revenue, and No factors contributing to greater than 2% downward change.</v>
      </c>
    </row>
    <row r="20" spans="1:17" ht="42.75">
      <c r="A20" s="37"/>
      <c r="B20" s="38" t="s">
        <v>71</v>
      </c>
      <c r="C20" s="39"/>
      <c r="D20" s="40">
        <v>8</v>
      </c>
      <c r="E20" s="54">
        <v>3.5390000000000001</v>
      </c>
      <c r="F20" s="54">
        <v>0</v>
      </c>
      <c r="G20" s="54">
        <v>0</v>
      </c>
      <c r="H20" s="55">
        <v>0</v>
      </c>
      <c r="I20" s="55">
        <v>0</v>
      </c>
      <c r="J20" s="55">
        <v>0</v>
      </c>
      <c r="K20" s="55">
        <f t="shared" si="0"/>
        <v>0</v>
      </c>
      <c r="L20" s="51"/>
      <c r="M20" s="44">
        <v>3.5390000000000006</v>
      </c>
      <c r="N20" s="44">
        <v>3.2349999999999999</v>
      </c>
      <c r="O20" s="47">
        <f t="shared" si="1"/>
        <v>9.3972179289026458E-2</v>
      </c>
      <c r="P20" s="48">
        <v>3037.4815068954067</v>
      </c>
      <c r="Q20" s="49" t="str">
        <f>'Detailed Breakdown'!AW68&amp;" and "&amp;'Detailed Breakdown'!AX68</f>
        <v>Gone up mainly due to Table 1059: Otex,Table 1053: volumes and mpans etc forecast,Table 1076: allowed revenue, and No factors contributing to greater than 2% downward change.</v>
      </c>
    </row>
    <row r="21" spans="1:17" ht="42.75">
      <c r="A21" s="37"/>
      <c r="B21" s="38" t="s">
        <v>72</v>
      </c>
      <c r="C21" s="39"/>
      <c r="D21" s="40">
        <v>1</v>
      </c>
      <c r="E21" s="54">
        <v>3.7519999999999998</v>
      </c>
      <c r="F21" s="54">
        <v>0</v>
      </c>
      <c r="G21" s="54">
        <v>0</v>
      </c>
      <c r="H21" s="55">
        <v>0</v>
      </c>
      <c r="I21" s="55">
        <v>0</v>
      </c>
      <c r="J21" s="55">
        <v>0</v>
      </c>
      <c r="K21" s="55">
        <f t="shared" si="0"/>
        <v>0</v>
      </c>
      <c r="L21" s="51"/>
      <c r="M21" s="44">
        <v>3.7519999999999993</v>
      </c>
      <c r="N21" s="44">
        <v>3.4340000000000006</v>
      </c>
      <c r="O21" s="47">
        <f t="shared" si="1"/>
        <v>9.260337798485696E-2</v>
      </c>
      <c r="P21" s="48">
        <v>1053.8552190590981</v>
      </c>
      <c r="Q21" s="49" t="str">
        <f>'Detailed Breakdown'!AW69&amp;" and "&amp;'Detailed Breakdown'!AX69</f>
        <v>Gone up mainly due to Table 1059: Otex,Table 1053: volumes and mpans etc forecast,Table 1076: allowed revenue, and No factors contributing to greater than 2% downward change.</v>
      </c>
    </row>
    <row r="22" spans="1:17" ht="42.75">
      <c r="A22" s="37"/>
      <c r="B22" s="38" t="s">
        <v>73</v>
      </c>
      <c r="C22" s="39"/>
      <c r="D22" s="40">
        <v>1</v>
      </c>
      <c r="E22" s="54">
        <v>4.952</v>
      </c>
      <c r="F22" s="54">
        <v>0</v>
      </c>
      <c r="G22" s="54">
        <v>0</v>
      </c>
      <c r="H22" s="55">
        <v>0</v>
      </c>
      <c r="I22" s="55">
        <v>0</v>
      </c>
      <c r="J22" s="55">
        <v>0</v>
      </c>
      <c r="K22" s="55">
        <f t="shared" si="0"/>
        <v>0</v>
      </c>
      <c r="L22" s="51"/>
      <c r="M22" s="44">
        <v>4.952</v>
      </c>
      <c r="N22" s="44">
        <v>4.53</v>
      </c>
      <c r="O22" s="47">
        <f t="shared" si="1"/>
        <v>9.3156732891832128E-2</v>
      </c>
      <c r="P22" s="48">
        <v>2545.6184988595815</v>
      </c>
      <c r="Q22" s="49" t="str">
        <f>'Detailed Breakdown'!AW70&amp;" and "&amp;'Detailed Breakdown'!AX70</f>
        <v>Gone up mainly due to Table 1059: Otex,Table 1053: volumes and mpans etc forecast, and No factors contributing to greater than 2% downward change.</v>
      </c>
    </row>
    <row r="23" spans="1:17" ht="42.75">
      <c r="A23" s="37"/>
      <c r="B23" s="38" t="s">
        <v>74</v>
      </c>
      <c r="C23" s="39"/>
      <c r="D23" s="40">
        <v>1</v>
      </c>
      <c r="E23" s="54">
        <v>3.4620000000000002</v>
      </c>
      <c r="F23" s="54">
        <v>0</v>
      </c>
      <c r="G23" s="54">
        <v>0</v>
      </c>
      <c r="H23" s="55">
        <v>0</v>
      </c>
      <c r="I23" s="55">
        <v>0</v>
      </c>
      <c r="J23" s="55">
        <v>0</v>
      </c>
      <c r="K23" s="55">
        <f t="shared" si="0"/>
        <v>0</v>
      </c>
      <c r="L23" s="46"/>
      <c r="M23" s="44">
        <f>+E23</f>
        <v>3.4620000000000002</v>
      </c>
      <c r="N23" s="44">
        <v>3.1630000000000003</v>
      </c>
      <c r="O23" s="47">
        <f t="shared" si="1"/>
        <v>9.4530509010433139E-2</v>
      </c>
      <c r="P23" s="48">
        <v>1779.6710910847885</v>
      </c>
      <c r="Q23" s="49" t="str">
        <f>'Detailed Breakdown'!AW71&amp;" and "&amp;'Detailed Breakdown'!AX71</f>
        <v>Gone up mainly due to Table 1059: Otex,Table 1053: volumes and mpans etc forecast,Table 1076: allowed revenue, and No factors contributing to greater than 2% downward change.</v>
      </c>
    </row>
    <row r="24" spans="1:17" ht="42.75">
      <c r="A24" s="37"/>
      <c r="B24" s="38" t="s">
        <v>24</v>
      </c>
      <c r="C24" s="39"/>
      <c r="D24" s="40">
        <v>0</v>
      </c>
      <c r="E24" s="54">
        <v>26.83</v>
      </c>
      <c r="F24" s="54">
        <v>3.5150000000000001</v>
      </c>
      <c r="G24" s="54">
        <v>2.4590000000000001</v>
      </c>
      <c r="H24" s="55">
        <v>0</v>
      </c>
      <c r="I24" s="55">
        <v>0</v>
      </c>
      <c r="J24" s="55">
        <v>0</v>
      </c>
      <c r="K24" s="55">
        <f t="shared" si="0"/>
        <v>0</v>
      </c>
      <c r="L24" s="46"/>
      <c r="M24" s="44">
        <v>3.7902260715906411</v>
      </c>
      <c r="N24" s="44">
        <v>3.4878765952427613</v>
      </c>
      <c r="O24" s="47">
        <f t="shared" si="1"/>
        <v>8.6685829642099366E-2</v>
      </c>
      <c r="P24" s="48">
        <v>327256.14698158822</v>
      </c>
      <c r="Q24" s="49" t="str">
        <f>'Detailed Breakdown'!AW72&amp;" and "&amp;'Detailed Breakdown'!AX72</f>
        <v>Gone up mainly due to Table 1059: Otex,Table 1053: volumes and mpans etc forecast,Table 1076: allowed revenue, and No factors contributing to greater than 2% downward change.</v>
      </c>
    </row>
    <row r="25" spans="1:17" ht="15" customHeight="1">
      <c r="A25" s="37"/>
      <c r="B25" s="38" t="s">
        <v>85</v>
      </c>
      <c r="C25" s="39"/>
      <c r="D25" s="40" t="s">
        <v>98</v>
      </c>
      <c r="E25" s="54">
        <v>-0.97699999999999998</v>
      </c>
      <c r="F25" s="54">
        <v>0</v>
      </c>
      <c r="G25" s="54">
        <v>0</v>
      </c>
      <c r="H25" s="55">
        <v>0</v>
      </c>
      <c r="I25" s="55">
        <v>0</v>
      </c>
      <c r="J25" s="55">
        <v>0</v>
      </c>
      <c r="K25" s="55">
        <f t="shared" si="0"/>
        <v>0</v>
      </c>
      <c r="L25" s="46"/>
      <c r="M25" s="44">
        <v>-0.97699999999999998</v>
      </c>
      <c r="N25" s="44">
        <v>-0.92199999999999993</v>
      </c>
      <c r="O25" s="47">
        <f t="shared" si="1"/>
        <v>5.9652928416485951E-2</v>
      </c>
      <c r="P25" s="48">
        <v>-117.93033460441802</v>
      </c>
      <c r="Q25" s="52"/>
    </row>
    <row r="26" spans="1:17" ht="15" customHeight="1">
      <c r="A26" s="37"/>
      <c r="B26" s="38" t="s">
        <v>46</v>
      </c>
      <c r="C26" s="39"/>
      <c r="D26" s="40">
        <v>8</v>
      </c>
      <c r="E26" s="54">
        <v>-0.78100000000000003</v>
      </c>
      <c r="F26" s="54">
        <v>0</v>
      </c>
      <c r="G26" s="54">
        <v>0</v>
      </c>
      <c r="H26" s="55">
        <v>0</v>
      </c>
      <c r="I26" s="55">
        <v>0</v>
      </c>
      <c r="J26" s="55">
        <v>0</v>
      </c>
      <c r="K26" s="55">
        <f t="shared" si="0"/>
        <v>0</v>
      </c>
      <c r="L26" s="46"/>
      <c r="M26" s="44">
        <v>-0.78100000000000003</v>
      </c>
      <c r="N26" s="44">
        <v>-0.7410000000000001</v>
      </c>
      <c r="O26" s="47">
        <f t="shared" ref="O26" si="4">M26/N26-1</f>
        <v>5.3981106612685403E-2</v>
      </c>
      <c r="P26" s="48">
        <v>-749.61494735351584</v>
      </c>
      <c r="Q26" s="52"/>
    </row>
    <row r="27" spans="1:17">
      <c r="A27" s="37"/>
      <c r="B27" s="38" t="s">
        <v>47</v>
      </c>
      <c r="C27" s="39"/>
      <c r="D27" s="40">
        <v>0</v>
      </c>
      <c r="E27" s="54">
        <v>-0.97699999999999998</v>
      </c>
      <c r="F27" s="54">
        <v>0</v>
      </c>
      <c r="G27" s="54">
        <v>0</v>
      </c>
      <c r="H27" s="55">
        <v>0</v>
      </c>
      <c r="I27" s="55">
        <v>0</v>
      </c>
      <c r="J27" s="55">
        <v>0</v>
      </c>
      <c r="K27" s="55">
        <f t="shared" si="0"/>
        <v>0</v>
      </c>
      <c r="L27" s="46"/>
      <c r="M27" s="44">
        <v>-0.96595691489880142</v>
      </c>
      <c r="N27" s="44">
        <v>-0.91060773362879133</v>
      </c>
      <c r="O27" s="47">
        <f t="shared" si="1"/>
        <v>6.0782683065344179E-2</v>
      </c>
      <c r="P27" s="48">
        <v>-927.13923419670868</v>
      </c>
      <c r="Q27" s="52"/>
    </row>
    <row r="28" spans="1:17" ht="15" customHeight="1">
      <c r="A28" s="37"/>
      <c r="B28" s="38" t="s">
        <v>48</v>
      </c>
      <c r="C28" s="39"/>
      <c r="D28" s="40">
        <v>0</v>
      </c>
      <c r="E28" s="54">
        <v>-6.7210000000000001</v>
      </c>
      <c r="F28" s="54">
        <v>-1.0329999999999999</v>
      </c>
      <c r="G28" s="54">
        <v>-0.123</v>
      </c>
      <c r="H28" s="55">
        <v>0</v>
      </c>
      <c r="I28" s="55">
        <v>0</v>
      </c>
      <c r="J28" s="55">
        <v>0</v>
      </c>
      <c r="K28" s="55">
        <f t="shared" si="0"/>
        <v>0</v>
      </c>
      <c r="L28" s="46"/>
      <c r="M28" s="44">
        <v>-0.91680240653927858</v>
      </c>
      <c r="N28" s="44">
        <v>-0.88966659688329552</v>
      </c>
      <c r="O28" s="47">
        <f t="shared" si="1"/>
        <v>3.0501099795188447E-2</v>
      </c>
      <c r="P28" s="48">
        <v>-2749.6914709067669</v>
      </c>
      <c r="Q28" s="52"/>
    </row>
    <row r="29" spans="1:17" ht="15" customHeight="1">
      <c r="A29" s="37"/>
      <c r="B29" s="38" t="s">
        <v>49</v>
      </c>
      <c r="C29" s="39"/>
      <c r="D29" s="40">
        <v>0</v>
      </c>
      <c r="E29" s="54">
        <v>-0.78100000000000003</v>
      </c>
      <c r="F29" s="54">
        <v>0</v>
      </c>
      <c r="G29" s="54">
        <v>0</v>
      </c>
      <c r="H29" s="55">
        <v>0</v>
      </c>
      <c r="I29" s="55">
        <v>0</v>
      </c>
      <c r="J29" s="55">
        <v>0</v>
      </c>
      <c r="K29" s="55">
        <f t="shared" si="0"/>
        <v>0</v>
      </c>
      <c r="L29" s="46"/>
      <c r="M29" s="44">
        <v>-0.77515553337867771</v>
      </c>
      <c r="N29" s="44">
        <v>-0.73302471916728851</v>
      </c>
      <c r="O29" s="47">
        <f t="shared" si="1"/>
        <v>5.7475298048951906E-2</v>
      </c>
      <c r="P29" s="48">
        <v>-642.04501180767397</v>
      </c>
      <c r="Q29" s="52"/>
    </row>
    <row r="30" spans="1:17" ht="15" customHeight="1">
      <c r="A30" s="37"/>
      <c r="B30" s="38" t="s">
        <v>50</v>
      </c>
      <c r="C30" s="39"/>
      <c r="D30" s="40">
        <v>0</v>
      </c>
      <c r="E30" s="54">
        <v>-5.4640000000000004</v>
      </c>
      <c r="F30" s="54">
        <v>-0.80300000000000005</v>
      </c>
      <c r="G30" s="54">
        <v>-9.7000000000000003E-2</v>
      </c>
      <c r="H30" s="55">
        <v>0</v>
      </c>
      <c r="I30" s="55">
        <v>0</v>
      </c>
      <c r="J30" s="55">
        <v>0</v>
      </c>
      <c r="K30" s="55">
        <f t="shared" si="0"/>
        <v>0</v>
      </c>
      <c r="L30" s="46"/>
      <c r="M30" s="44">
        <v>-0.8058747840326288</v>
      </c>
      <c r="N30" s="44">
        <v>-0.69640121813663747</v>
      </c>
      <c r="O30" s="47">
        <f t="shared" si="1"/>
        <v>0.15719898679802724</v>
      </c>
      <c r="P30" s="48">
        <v>-1072.7877348517316</v>
      </c>
      <c r="Q30" s="52"/>
    </row>
    <row r="31" spans="1:17">
      <c r="A31" s="37"/>
      <c r="B31" s="38" t="s">
        <v>51</v>
      </c>
      <c r="C31" s="39"/>
      <c r="D31" s="40">
        <v>0</v>
      </c>
      <c r="E31" s="54">
        <v>-0.56499999999999995</v>
      </c>
      <c r="F31" s="54">
        <v>0</v>
      </c>
      <c r="G31" s="54">
        <v>0</v>
      </c>
      <c r="H31" s="55">
        <v>6.68</v>
      </c>
      <c r="I31" s="55">
        <v>0</v>
      </c>
      <c r="J31" s="55">
        <v>0</v>
      </c>
      <c r="K31" s="55">
        <f t="shared" si="0"/>
        <v>0</v>
      </c>
      <c r="L31" s="46"/>
      <c r="M31" s="44">
        <v>-0.5618922045874748</v>
      </c>
      <c r="N31" s="44">
        <v>-0.53103017784499484</v>
      </c>
      <c r="O31" s="47">
        <f t="shared" si="1"/>
        <v>5.8117274742695457E-2</v>
      </c>
      <c r="P31" s="48">
        <v>-12189.389386804531</v>
      </c>
      <c r="Q31" s="52"/>
    </row>
    <row r="32" spans="1:17">
      <c r="A32" s="37"/>
      <c r="B32" s="38" t="s">
        <v>52</v>
      </c>
      <c r="C32" s="39"/>
      <c r="D32" s="40">
        <v>0</v>
      </c>
      <c r="E32" s="54">
        <v>-4.0940000000000003</v>
      </c>
      <c r="F32" s="54">
        <v>-0.54200000000000004</v>
      </c>
      <c r="G32" s="54">
        <v>-6.8000000000000005E-2</v>
      </c>
      <c r="H32" s="55">
        <v>6.68</v>
      </c>
      <c r="I32" s="55">
        <v>0</v>
      </c>
      <c r="J32" s="55">
        <v>0</v>
      </c>
      <c r="K32" s="55">
        <f t="shared" si="0"/>
        <v>0</v>
      </c>
      <c r="L32" s="46"/>
      <c r="M32" s="44">
        <v>-0.65873323059997257</v>
      </c>
      <c r="N32" s="44">
        <v>-0.56715241951914463</v>
      </c>
      <c r="O32" s="47">
        <f t="shared" si="1"/>
        <v>0.16147477808253718</v>
      </c>
      <c r="P32" s="48">
        <v>-22155.32085763714</v>
      </c>
      <c r="Q32" s="52"/>
    </row>
    <row r="33" spans="1:17">
      <c r="A33" s="37"/>
      <c r="B33" s="38"/>
      <c r="C33" s="39"/>
      <c r="D33" s="40"/>
      <c r="E33" s="41"/>
      <c r="F33" s="41"/>
      <c r="G33" s="41"/>
      <c r="H33" s="41"/>
      <c r="I33" s="41"/>
      <c r="J33" s="41"/>
      <c r="K33" s="41"/>
      <c r="L33" s="46"/>
      <c r="M33" s="44"/>
      <c r="N33" s="44"/>
      <c r="O33" s="50"/>
      <c r="P33" s="48"/>
      <c r="Q33" s="52"/>
    </row>
    <row r="34" spans="1:17" ht="15" customHeight="1">
      <c r="A34" s="37"/>
      <c r="B34" s="38"/>
      <c r="C34" s="39"/>
      <c r="D34" s="40"/>
      <c r="E34" s="41"/>
      <c r="F34" s="41"/>
      <c r="G34" s="41"/>
      <c r="H34" s="41"/>
      <c r="I34" s="41"/>
      <c r="J34" s="41"/>
      <c r="K34" s="41"/>
      <c r="L34" s="46"/>
      <c r="M34" s="44"/>
      <c r="N34" s="44"/>
      <c r="O34" s="50"/>
      <c r="P34" s="48"/>
      <c r="Q34" s="52"/>
    </row>
  </sheetData>
  <mergeCells count="2">
    <mergeCell ref="B4:L4"/>
    <mergeCell ref="M4:Q4"/>
  </mergeCells>
  <conditionalFormatting sqref="E6:L34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Barker, Chris</cp:lastModifiedBy>
  <cp:lastPrinted>2015-12-08T07:31:49Z</cp:lastPrinted>
  <dcterms:created xsi:type="dcterms:W3CDTF">2012-04-17T13:56:47Z</dcterms:created>
  <dcterms:modified xsi:type="dcterms:W3CDTF">2018-01-04T11:15:42Z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