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2840"/>
  </bookViews>
  <sheets>
    <sheet name="Instructions" sheetId="4" r:id="rId1"/>
    <sheet name="Detailed Breakdown" sheetId="2" r:id="rId2"/>
    <sheet name="Summary" sheetId="3" r:id="rId3"/>
  </sheets>
  <definedNames>
    <definedName name="_xlnm.Print_Area" localSheetId="1">'Detailed Breakdown'!$B$1:$AO$52</definedName>
  </definedNames>
  <calcPr calcId="125725"/>
</workbook>
</file>

<file path=xl/calcChain.xml><?xml version="1.0" encoding="utf-8"?>
<calcChain xmlns="http://schemas.openxmlformats.org/spreadsheetml/2006/main">
  <c r="AN30" i="2"/>
  <c r="AL30"/>
  <c r="AJ30"/>
  <c r="AH30"/>
  <c r="AF30"/>
  <c r="AD30"/>
  <c r="AB30"/>
  <c r="Z30"/>
  <c r="X30"/>
  <c r="V30"/>
  <c r="T30"/>
  <c r="R30"/>
  <c r="P30"/>
  <c r="N30"/>
  <c r="L30"/>
  <c r="J30"/>
  <c r="H30"/>
  <c r="F30"/>
  <c r="AE51" l="1"/>
  <c r="I51"/>
  <c r="I50"/>
  <c r="AM49"/>
  <c r="AI49"/>
  <c r="AE49"/>
  <c r="I49"/>
  <c r="I48"/>
  <c r="AM47"/>
  <c r="AI47"/>
  <c r="I47"/>
  <c r="I46"/>
  <c r="AM45"/>
  <c r="AI45"/>
  <c r="I45"/>
  <c r="I44"/>
  <c r="AM43"/>
  <c r="AI43"/>
  <c r="O43"/>
  <c r="I43"/>
  <c r="I42"/>
  <c r="W41"/>
  <c r="S41"/>
  <c r="O41"/>
  <c r="I41"/>
  <c r="AG40"/>
  <c r="AC40"/>
  <c r="Y40"/>
  <c r="U40"/>
  <c r="Q40"/>
  <c r="M40"/>
  <c r="I40"/>
  <c r="AM39"/>
  <c r="AI39"/>
  <c r="AE39"/>
  <c r="AA39"/>
  <c r="W39"/>
  <c r="S39"/>
  <c r="O39"/>
  <c r="I39"/>
  <c r="AK38"/>
  <c r="AG38"/>
  <c r="AC38"/>
  <c r="Y38"/>
  <c r="U38"/>
  <c r="Q38"/>
  <c r="M38"/>
  <c r="I38"/>
  <c r="AM37"/>
  <c r="AI37"/>
  <c r="AE37"/>
  <c r="AA37"/>
  <c r="W37"/>
  <c r="S37"/>
  <c r="O37"/>
  <c r="I37"/>
  <c r="AK36"/>
  <c r="AG36"/>
  <c r="AC36"/>
  <c r="Y36"/>
  <c r="U36"/>
  <c r="Q36"/>
  <c r="M36"/>
  <c r="I36"/>
  <c r="AM35"/>
  <c r="AI35"/>
  <c r="AE35"/>
  <c r="AA35"/>
  <c r="W35"/>
  <c r="S35"/>
  <c r="O35"/>
  <c r="K35"/>
  <c r="I35"/>
  <c r="AK34"/>
  <c r="AG34"/>
  <c r="AC34"/>
  <c r="Y34"/>
  <c r="U34"/>
  <c r="Q34"/>
  <c r="M34"/>
  <c r="I34"/>
  <c r="AM33"/>
  <c r="AI33"/>
  <c r="AE33"/>
  <c r="AA33"/>
  <c r="W33"/>
  <c r="S33"/>
  <c r="O33"/>
  <c r="K33"/>
  <c r="I33"/>
  <c r="K51"/>
  <c r="K50"/>
  <c r="K49"/>
  <c r="K48"/>
  <c r="K47"/>
  <c r="K46"/>
  <c r="K45"/>
  <c r="K44"/>
  <c r="K43"/>
  <c r="K42"/>
  <c r="K41"/>
  <c r="K39"/>
  <c r="K37"/>
  <c r="AM51" l="1"/>
  <c r="O42"/>
  <c r="S42"/>
  <c r="W42"/>
  <c r="AA42"/>
  <c r="AM42"/>
  <c r="AI44"/>
  <c r="AM44"/>
  <c r="M45"/>
  <c r="Q45"/>
  <c r="O46"/>
  <c r="W46"/>
  <c r="AA46"/>
  <c r="AE46"/>
  <c r="AM46"/>
  <c r="AM48"/>
  <c r="AA50"/>
  <c r="AK40"/>
  <c r="L7" i="3"/>
  <c r="AO34" i="2"/>
  <c r="L9" i="3"/>
  <c r="AO36" i="2"/>
  <c r="L11" i="3"/>
  <c r="AO38" i="2"/>
  <c r="L13" i="3"/>
  <c r="AO40" i="2"/>
  <c r="L6" i="3"/>
  <c r="AO33" i="2"/>
  <c r="L8" i="3"/>
  <c r="AO35" i="2"/>
  <c r="L10" i="3"/>
  <c r="AO37" i="2"/>
  <c r="L12" i="3"/>
  <c r="AO39" i="2"/>
  <c r="L14" i="3"/>
  <c r="AO41" i="2"/>
  <c r="L16" i="3"/>
  <c r="AO43" i="2"/>
  <c r="L18" i="3"/>
  <c r="AO45" i="2"/>
  <c r="L20" i="3"/>
  <c r="AO47" i="2"/>
  <c r="L22" i="3"/>
  <c r="AO49" i="2"/>
  <c r="L24" i="3"/>
  <c r="AO51" i="2"/>
  <c r="K34"/>
  <c r="K36"/>
  <c r="K38"/>
  <c r="K40"/>
  <c r="M33"/>
  <c r="Q33"/>
  <c r="U33"/>
  <c r="Y33"/>
  <c r="AC33"/>
  <c r="AG33"/>
  <c r="AK33"/>
  <c r="O34"/>
  <c r="S34"/>
  <c r="W34"/>
  <c r="AA34"/>
  <c r="AE34"/>
  <c r="AI34"/>
  <c r="AM34"/>
  <c r="M35"/>
  <c r="Q35"/>
  <c r="U35"/>
  <c r="Y35"/>
  <c r="AC35"/>
  <c r="AG35"/>
  <c r="AK35"/>
  <c r="O36"/>
  <c r="S36"/>
  <c r="W36"/>
  <c r="AA36"/>
  <c r="AE36"/>
  <c r="AI36"/>
  <c r="AM36"/>
  <c r="M37"/>
  <c r="Q37"/>
  <c r="U37"/>
  <c r="Y37"/>
  <c r="AC37"/>
  <c r="AG37"/>
  <c r="AK37"/>
  <c r="O38"/>
  <c r="S38"/>
  <c r="W38"/>
  <c r="AA38"/>
  <c r="AE38"/>
  <c r="AI38"/>
  <c r="AM38"/>
  <c r="M39"/>
  <c r="Q39"/>
  <c r="U39"/>
  <c r="Y39"/>
  <c r="AC39"/>
  <c r="AG39"/>
  <c r="AK39"/>
  <c r="O40"/>
  <c r="S40"/>
  <c r="W40"/>
  <c r="AA40"/>
  <c r="AE40"/>
  <c r="AI40"/>
  <c r="AM40"/>
  <c r="M41"/>
  <c r="Q41"/>
  <c r="U41"/>
  <c r="Y41"/>
  <c r="AC41"/>
  <c r="AG41"/>
  <c r="AK41"/>
  <c r="AE42"/>
  <c r="AI42"/>
  <c r="M43"/>
  <c r="Q43"/>
  <c r="U43"/>
  <c r="Y43"/>
  <c r="AC43"/>
  <c r="AG43"/>
  <c r="AK43"/>
  <c r="O44"/>
  <c r="S44"/>
  <c r="W44"/>
  <c r="AA44"/>
  <c r="AE44"/>
  <c r="U45"/>
  <c r="Y45"/>
  <c r="AC45"/>
  <c r="AG45"/>
  <c r="AK45"/>
  <c r="S46"/>
  <c r="AI46"/>
  <c r="M47"/>
  <c r="Q47"/>
  <c r="U47"/>
  <c r="Y47"/>
  <c r="AC47"/>
  <c r="AG47"/>
  <c r="AK47"/>
  <c r="O48"/>
  <c r="S48"/>
  <c r="W48"/>
  <c r="AA48"/>
  <c r="AE48"/>
  <c r="AI48"/>
  <c r="M49"/>
  <c r="Q49"/>
  <c r="U49"/>
  <c r="Y49"/>
  <c r="AC49"/>
  <c r="AG49"/>
  <c r="AK49"/>
  <c r="O50"/>
  <c r="S50"/>
  <c r="W50"/>
  <c r="AE50"/>
  <c r="AI50"/>
  <c r="AM50"/>
  <c r="M51"/>
  <c r="Q51"/>
  <c r="U51"/>
  <c r="Y51"/>
  <c r="AC51"/>
  <c r="AG51"/>
  <c r="AK51"/>
  <c r="L15" i="3"/>
  <c r="AO42" i="2"/>
  <c r="L17" i="3"/>
  <c r="AO44" i="2"/>
  <c r="L19" i="3"/>
  <c r="AO46" i="2"/>
  <c r="L21" i="3"/>
  <c r="AO48" i="2"/>
  <c r="L23" i="3"/>
  <c r="AO50" i="2"/>
  <c r="AA41"/>
  <c r="AE41"/>
  <c r="AI41"/>
  <c r="AM41"/>
  <c r="M42"/>
  <c r="Q42"/>
  <c r="U42"/>
  <c r="Y42"/>
  <c r="AC42"/>
  <c r="AG42"/>
  <c r="AK42"/>
  <c r="S43"/>
  <c r="W43"/>
  <c r="AA43"/>
  <c r="AE43"/>
  <c r="M44"/>
  <c r="Q44"/>
  <c r="U44"/>
  <c r="Y44"/>
  <c r="AC44"/>
  <c r="AG44"/>
  <c r="AK44"/>
  <c r="O45"/>
  <c r="S45"/>
  <c r="W45"/>
  <c r="AA45"/>
  <c r="AE45"/>
  <c r="M46"/>
  <c r="Q46"/>
  <c r="U46"/>
  <c r="Y46"/>
  <c r="AC46"/>
  <c r="AG46"/>
  <c r="AK46"/>
  <c r="O47"/>
  <c r="S47"/>
  <c r="W47"/>
  <c r="AA47"/>
  <c r="AE47"/>
  <c r="M48"/>
  <c r="Q48"/>
  <c r="U48"/>
  <c r="Y48"/>
  <c r="AC48"/>
  <c r="AG48"/>
  <c r="AK48"/>
  <c r="O49"/>
  <c r="S49"/>
  <c r="W49"/>
  <c r="AA49"/>
  <c r="M50"/>
  <c r="Q50"/>
  <c r="U50"/>
  <c r="Y50"/>
  <c r="AC50"/>
  <c r="AG50"/>
  <c r="AK50"/>
  <c r="O51"/>
  <c r="S51"/>
  <c r="W51"/>
  <c r="AA51"/>
  <c r="AI51"/>
  <c r="M6" i="3" l="1"/>
  <c r="G33" i="2"/>
  <c r="M8" i="3"/>
  <c r="N8" s="1"/>
  <c r="G35" i="2"/>
  <c r="M10" i="3"/>
  <c r="N10" s="1"/>
  <c r="G37" i="2"/>
  <c r="M12" i="3"/>
  <c r="N12" s="1"/>
  <c r="G39" i="2"/>
  <c r="M14" i="3"/>
  <c r="N14" s="1"/>
  <c r="G41" i="2"/>
  <c r="M16" i="3"/>
  <c r="N16" s="1"/>
  <c r="G43" i="2"/>
  <c r="M18" i="3"/>
  <c r="N18" s="1"/>
  <c r="G45" i="2"/>
  <c r="M20" i="3"/>
  <c r="N20" s="1"/>
  <c r="G47" i="2"/>
  <c r="M22" i="3"/>
  <c r="N22" s="1"/>
  <c r="G49" i="2"/>
  <c r="M24" i="3"/>
  <c r="N24" s="1"/>
  <c r="G51" i="2"/>
  <c r="M7" i="3"/>
  <c r="N7" s="1"/>
  <c r="G34" i="2"/>
  <c r="M9" i="3"/>
  <c r="N9" s="1"/>
  <c r="G36" i="2"/>
  <c r="M11" i="3"/>
  <c r="N11" s="1"/>
  <c r="G38" i="2"/>
  <c r="M13" i="3"/>
  <c r="N13" s="1"/>
  <c r="G40" i="2"/>
  <c r="M15" i="3"/>
  <c r="N15" s="1"/>
  <c r="G42" i="2"/>
  <c r="M17" i="3"/>
  <c r="N17" s="1"/>
  <c r="G44" i="2"/>
  <c r="M19" i="3"/>
  <c r="N19" s="1"/>
  <c r="G46" i="2"/>
  <c r="M21" i="3"/>
  <c r="N21" s="1"/>
  <c r="G48" i="2"/>
  <c r="M23" i="3"/>
  <c r="N23" s="1"/>
  <c r="G50" i="2"/>
  <c r="G27"/>
  <c r="F27" s="1"/>
  <c r="G23"/>
  <c r="F23" s="1"/>
  <c r="G19"/>
  <c r="F19" s="1"/>
  <c r="G15"/>
  <c r="F15" s="1"/>
  <c r="G11"/>
  <c r="F11" s="1"/>
  <c r="AO9" l="1"/>
  <c r="AN9" s="1"/>
  <c r="AG9"/>
  <c r="AF9" s="1"/>
  <c r="AC9"/>
  <c r="AB9" s="1"/>
  <c r="Y9"/>
  <c r="X9" s="1"/>
  <c r="U9"/>
  <c r="T9" s="1"/>
  <c r="Q9"/>
  <c r="P9" s="1"/>
  <c r="M9"/>
  <c r="L9" s="1"/>
  <c r="I9"/>
  <c r="H9" s="1"/>
  <c r="AI9"/>
  <c r="AH9" s="1"/>
  <c r="AE9"/>
  <c r="AD9" s="1"/>
  <c r="AA9"/>
  <c r="Z9" s="1"/>
  <c r="W9"/>
  <c r="V9" s="1"/>
  <c r="S9"/>
  <c r="R9" s="1"/>
  <c r="O9"/>
  <c r="N9" s="1"/>
  <c r="K9"/>
  <c r="J9" s="1"/>
  <c r="AK9"/>
  <c r="AJ9" s="1"/>
  <c r="AM9"/>
  <c r="AL9" s="1"/>
  <c r="AI10"/>
  <c r="AH10" s="1"/>
  <c r="AE10"/>
  <c r="AD10" s="1"/>
  <c r="AA10"/>
  <c r="Z10" s="1"/>
  <c r="W10"/>
  <c r="V10" s="1"/>
  <c r="S10"/>
  <c r="R10" s="1"/>
  <c r="O10"/>
  <c r="N10" s="1"/>
  <c r="K10"/>
  <c r="J10" s="1"/>
  <c r="AO10"/>
  <c r="AN10" s="1"/>
  <c r="AG10"/>
  <c r="AF10" s="1"/>
  <c r="AC10"/>
  <c r="AB10" s="1"/>
  <c r="Y10"/>
  <c r="X10" s="1"/>
  <c r="U10"/>
  <c r="T10" s="1"/>
  <c r="Q10"/>
  <c r="P10" s="1"/>
  <c r="M10"/>
  <c r="L10" s="1"/>
  <c r="I10"/>
  <c r="H10" s="1"/>
  <c r="AM10"/>
  <c r="AL10" s="1"/>
  <c r="AK10"/>
  <c r="AJ10" s="1"/>
  <c r="AJ34" s="1"/>
  <c r="AI12"/>
  <c r="AH12" s="1"/>
  <c r="AE12"/>
  <c r="AD12" s="1"/>
  <c r="AA12"/>
  <c r="Z12" s="1"/>
  <c r="W12"/>
  <c r="V12" s="1"/>
  <c r="S12"/>
  <c r="R12" s="1"/>
  <c r="O12"/>
  <c r="N12" s="1"/>
  <c r="K12"/>
  <c r="J12" s="1"/>
  <c r="AO12"/>
  <c r="AN12" s="1"/>
  <c r="AG12"/>
  <c r="AF12" s="1"/>
  <c r="AC12"/>
  <c r="AB12" s="1"/>
  <c r="Y12"/>
  <c r="X12" s="1"/>
  <c r="U12"/>
  <c r="T12" s="1"/>
  <c r="Q12"/>
  <c r="P12" s="1"/>
  <c r="M12"/>
  <c r="L12" s="1"/>
  <c r="I12"/>
  <c r="H12" s="1"/>
  <c r="AM12"/>
  <c r="AL12" s="1"/>
  <c r="AK12"/>
  <c r="AJ12" s="1"/>
  <c r="AJ36" s="1"/>
  <c r="AI14"/>
  <c r="AH14" s="1"/>
  <c r="AE14"/>
  <c r="AD14" s="1"/>
  <c r="AA14"/>
  <c r="Z14" s="1"/>
  <c r="W14"/>
  <c r="V14" s="1"/>
  <c r="S14"/>
  <c r="R14" s="1"/>
  <c r="O14"/>
  <c r="N14" s="1"/>
  <c r="K14"/>
  <c r="J14" s="1"/>
  <c r="AO14"/>
  <c r="AN14" s="1"/>
  <c r="AG14"/>
  <c r="AF14" s="1"/>
  <c r="AC14"/>
  <c r="AB14" s="1"/>
  <c r="Y14"/>
  <c r="X14" s="1"/>
  <c r="U14"/>
  <c r="T14" s="1"/>
  <c r="Q14"/>
  <c r="P14" s="1"/>
  <c r="M14"/>
  <c r="L14" s="1"/>
  <c r="I14"/>
  <c r="H14" s="1"/>
  <c r="AM14"/>
  <c r="AL14" s="1"/>
  <c r="AK14"/>
  <c r="AJ14" s="1"/>
  <c r="AJ38" s="1"/>
  <c r="AI16"/>
  <c r="AH16" s="1"/>
  <c r="AE16"/>
  <c r="AD16" s="1"/>
  <c r="AA16"/>
  <c r="Z16" s="1"/>
  <c r="W16"/>
  <c r="V16" s="1"/>
  <c r="S16"/>
  <c r="R16" s="1"/>
  <c r="O16"/>
  <c r="N16" s="1"/>
  <c r="K16"/>
  <c r="J16" s="1"/>
  <c r="AO16"/>
  <c r="AN16" s="1"/>
  <c r="AG16"/>
  <c r="AF16" s="1"/>
  <c r="AC16"/>
  <c r="AB16" s="1"/>
  <c r="Y16"/>
  <c r="X16" s="1"/>
  <c r="U16"/>
  <c r="T16" s="1"/>
  <c r="Q16"/>
  <c r="P16" s="1"/>
  <c r="M16"/>
  <c r="L16" s="1"/>
  <c r="I16"/>
  <c r="H16" s="1"/>
  <c r="AM16"/>
  <c r="AL16" s="1"/>
  <c r="AK16"/>
  <c r="AJ16" s="1"/>
  <c r="AJ40" s="1"/>
  <c r="AI18"/>
  <c r="AH18" s="1"/>
  <c r="AE18"/>
  <c r="AD18" s="1"/>
  <c r="AA18"/>
  <c r="Z18" s="1"/>
  <c r="W18"/>
  <c r="V18" s="1"/>
  <c r="S18"/>
  <c r="R18" s="1"/>
  <c r="O18"/>
  <c r="N18" s="1"/>
  <c r="K18"/>
  <c r="J18" s="1"/>
  <c r="AO18"/>
  <c r="AN18" s="1"/>
  <c r="AG18"/>
  <c r="AF18" s="1"/>
  <c r="AC18"/>
  <c r="AB18" s="1"/>
  <c r="Y18"/>
  <c r="X18" s="1"/>
  <c r="U18"/>
  <c r="T18" s="1"/>
  <c r="Q18"/>
  <c r="P18" s="1"/>
  <c r="M18"/>
  <c r="L18" s="1"/>
  <c r="I18"/>
  <c r="H18" s="1"/>
  <c r="AM18"/>
  <c r="AL18" s="1"/>
  <c r="AK18"/>
  <c r="AJ18" s="1"/>
  <c r="AJ42" s="1"/>
  <c r="AI20"/>
  <c r="AH20" s="1"/>
  <c r="AE20"/>
  <c r="AD20" s="1"/>
  <c r="AA20"/>
  <c r="Z20" s="1"/>
  <c r="W20"/>
  <c r="V20" s="1"/>
  <c r="S20"/>
  <c r="R20" s="1"/>
  <c r="O20"/>
  <c r="N20" s="1"/>
  <c r="K20"/>
  <c r="J20" s="1"/>
  <c r="AO20"/>
  <c r="AN20" s="1"/>
  <c r="AG20"/>
  <c r="AF20" s="1"/>
  <c r="AC20"/>
  <c r="AB20" s="1"/>
  <c r="Y20"/>
  <c r="X20" s="1"/>
  <c r="U20"/>
  <c r="T20" s="1"/>
  <c r="Q20"/>
  <c r="P20" s="1"/>
  <c r="M20"/>
  <c r="L20" s="1"/>
  <c r="I20"/>
  <c r="H20" s="1"/>
  <c r="AM20"/>
  <c r="AL20" s="1"/>
  <c r="AK20"/>
  <c r="AJ20" s="1"/>
  <c r="AJ44" s="1"/>
  <c r="AI22"/>
  <c r="AH22" s="1"/>
  <c r="AE22"/>
  <c r="AD22" s="1"/>
  <c r="AA22"/>
  <c r="Z22" s="1"/>
  <c r="W22"/>
  <c r="V22" s="1"/>
  <c r="S22"/>
  <c r="R22" s="1"/>
  <c r="O22"/>
  <c r="N22" s="1"/>
  <c r="K22"/>
  <c r="J22" s="1"/>
  <c r="AO22"/>
  <c r="AN22" s="1"/>
  <c r="AG22"/>
  <c r="AF22" s="1"/>
  <c r="AC22"/>
  <c r="AB22" s="1"/>
  <c r="Y22"/>
  <c r="X22" s="1"/>
  <c r="U22"/>
  <c r="T22" s="1"/>
  <c r="Q22"/>
  <c r="P22" s="1"/>
  <c r="M22"/>
  <c r="L22" s="1"/>
  <c r="I22"/>
  <c r="H22" s="1"/>
  <c r="AM22"/>
  <c r="AL22" s="1"/>
  <c r="AK22"/>
  <c r="AJ22" s="1"/>
  <c r="AJ46" s="1"/>
  <c r="AI24"/>
  <c r="AH24" s="1"/>
  <c r="AE24"/>
  <c r="AD24" s="1"/>
  <c r="AA24"/>
  <c r="Z24" s="1"/>
  <c r="W24"/>
  <c r="V24" s="1"/>
  <c r="S24"/>
  <c r="R24" s="1"/>
  <c r="O24"/>
  <c r="N24" s="1"/>
  <c r="K24"/>
  <c r="J24" s="1"/>
  <c r="AO24"/>
  <c r="AN24" s="1"/>
  <c r="AG24"/>
  <c r="AF24" s="1"/>
  <c r="AC24"/>
  <c r="AB24" s="1"/>
  <c r="Y24"/>
  <c r="X24" s="1"/>
  <c r="U24"/>
  <c r="T24" s="1"/>
  <c r="Q24"/>
  <c r="P24" s="1"/>
  <c r="M24"/>
  <c r="L24" s="1"/>
  <c r="I24"/>
  <c r="H24" s="1"/>
  <c r="AM24"/>
  <c r="AL24" s="1"/>
  <c r="AK24"/>
  <c r="AJ24" s="1"/>
  <c r="AJ48" s="1"/>
  <c r="AI26"/>
  <c r="AH26" s="1"/>
  <c r="AE26"/>
  <c r="AD26" s="1"/>
  <c r="AA26"/>
  <c r="Z26" s="1"/>
  <c r="W26"/>
  <c r="V26" s="1"/>
  <c r="S26"/>
  <c r="R26" s="1"/>
  <c r="O26"/>
  <c r="N26" s="1"/>
  <c r="K26"/>
  <c r="J26" s="1"/>
  <c r="AO26"/>
  <c r="AN26" s="1"/>
  <c r="AG26"/>
  <c r="AF26" s="1"/>
  <c r="AC26"/>
  <c r="AB26" s="1"/>
  <c r="Y26"/>
  <c r="X26" s="1"/>
  <c r="U26"/>
  <c r="T26" s="1"/>
  <c r="Q26"/>
  <c r="P26" s="1"/>
  <c r="M26"/>
  <c r="L26" s="1"/>
  <c r="I26"/>
  <c r="H26" s="1"/>
  <c r="AM26"/>
  <c r="AL26" s="1"/>
  <c r="AK26"/>
  <c r="AJ26" s="1"/>
  <c r="AJ50" s="1"/>
  <c r="G20"/>
  <c r="F20" s="1"/>
  <c r="G12"/>
  <c r="F12" s="1"/>
  <c r="G24"/>
  <c r="F24" s="1"/>
  <c r="G18"/>
  <c r="F18" s="1"/>
  <c r="F42" s="1"/>
  <c r="G10"/>
  <c r="F10" s="1"/>
  <c r="AO11"/>
  <c r="AN11" s="1"/>
  <c r="AG11"/>
  <c r="AF11" s="1"/>
  <c r="AC11"/>
  <c r="AB11" s="1"/>
  <c r="Y11"/>
  <c r="X11" s="1"/>
  <c r="U11"/>
  <c r="T11" s="1"/>
  <c r="Q11"/>
  <c r="P11" s="1"/>
  <c r="M11"/>
  <c r="L11" s="1"/>
  <c r="I11"/>
  <c r="H11" s="1"/>
  <c r="H35" s="1"/>
  <c r="AI11"/>
  <c r="AH11" s="1"/>
  <c r="AE11"/>
  <c r="AD11" s="1"/>
  <c r="AA11"/>
  <c r="Z11" s="1"/>
  <c r="W11"/>
  <c r="V11" s="1"/>
  <c r="S11"/>
  <c r="R11" s="1"/>
  <c r="O11"/>
  <c r="N11" s="1"/>
  <c r="K11"/>
  <c r="J11" s="1"/>
  <c r="AM11"/>
  <c r="AL11" s="1"/>
  <c r="AK11"/>
  <c r="AJ11" s="1"/>
  <c r="AJ35" s="1"/>
  <c r="AO13"/>
  <c r="AN13" s="1"/>
  <c r="AG13"/>
  <c r="AF13" s="1"/>
  <c r="AC13"/>
  <c r="AB13" s="1"/>
  <c r="Y13"/>
  <c r="X13" s="1"/>
  <c r="U13"/>
  <c r="T13" s="1"/>
  <c r="Q13"/>
  <c r="P13" s="1"/>
  <c r="M13"/>
  <c r="L13" s="1"/>
  <c r="I13"/>
  <c r="H13" s="1"/>
  <c r="AI13"/>
  <c r="AH13" s="1"/>
  <c r="AE13"/>
  <c r="AD13" s="1"/>
  <c r="AA13"/>
  <c r="Z13" s="1"/>
  <c r="W13"/>
  <c r="V13" s="1"/>
  <c r="S13"/>
  <c r="R13" s="1"/>
  <c r="O13"/>
  <c r="N13" s="1"/>
  <c r="K13"/>
  <c r="J13" s="1"/>
  <c r="AM13"/>
  <c r="AL13" s="1"/>
  <c r="AK13"/>
  <c r="AJ13" s="1"/>
  <c r="AJ37" s="1"/>
  <c r="AO15"/>
  <c r="AN15" s="1"/>
  <c r="AG15"/>
  <c r="AF15" s="1"/>
  <c r="AC15"/>
  <c r="AB15" s="1"/>
  <c r="Y15"/>
  <c r="X15" s="1"/>
  <c r="U15"/>
  <c r="T15" s="1"/>
  <c r="Q15"/>
  <c r="P15" s="1"/>
  <c r="M15"/>
  <c r="L15" s="1"/>
  <c r="I15"/>
  <c r="H15" s="1"/>
  <c r="H39" s="1"/>
  <c r="AI15"/>
  <c r="AH15" s="1"/>
  <c r="AE15"/>
  <c r="AD15" s="1"/>
  <c r="AA15"/>
  <c r="Z15" s="1"/>
  <c r="W15"/>
  <c r="V15" s="1"/>
  <c r="S15"/>
  <c r="R15" s="1"/>
  <c r="O15"/>
  <c r="N15" s="1"/>
  <c r="K15"/>
  <c r="J15" s="1"/>
  <c r="AM15"/>
  <c r="AL15" s="1"/>
  <c r="AK15"/>
  <c r="AJ15" s="1"/>
  <c r="AJ39" s="1"/>
  <c r="AO17"/>
  <c r="AN17" s="1"/>
  <c r="AG17"/>
  <c r="AF17" s="1"/>
  <c r="AC17"/>
  <c r="AB17" s="1"/>
  <c r="Y17"/>
  <c r="X17" s="1"/>
  <c r="U17"/>
  <c r="T17" s="1"/>
  <c r="Q17"/>
  <c r="P17" s="1"/>
  <c r="M17"/>
  <c r="L17" s="1"/>
  <c r="I17"/>
  <c r="H17" s="1"/>
  <c r="AI17"/>
  <c r="AH17" s="1"/>
  <c r="AE17"/>
  <c r="AD17" s="1"/>
  <c r="AA17"/>
  <c r="Z17" s="1"/>
  <c r="W17"/>
  <c r="V17" s="1"/>
  <c r="S17"/>
  <c r="R17" s="1"/>
  <c r="O17"/>
  <c r="N17" s="1"/>
  <c r="K17"/>
  <c r="J17" s="1"/>
  <c r="AM17"/>
  <c r="AL17" s="1"/>
  <c r="AK17"/>
  <c r="AJ17" s="1"/>
  <c r="AJ41" s="1"/>
  <c r="AO19"/>
  <c r="AN19" s="1"/>
  <c r="AG19"/>
  <c r="AF19" s="1"/>
  <c r="AC19"/>
  <c r="AB19" s="1"/>
  <c r="Y19"/>
  <c r="X19" s="1"/>
  <c r="U19"/>
  <c r="T19" s="1"/>
  <c r="Q19"/>
  <c r="P19" s="1"/>
  <c r="M19"/>
  <c r="L19" s="1"/>
  <c r="I19"/>
  <c r="H19" s="1"/>
  <c r="H43" s="1"/>
  <c r="AI19"/>
  <c r="AH19" s="1"/>
  <c r="AE19"/>
  <c r="AD19" s="1"/>
  <c r="AA19"/>
  <c r="Z19" s="1"/>
  <c r="W19"/>
  <c r="V19" s="1"/>
  <c r="S19"/>
  <c r="R19" s="1"/>
  <c r="O19"/>
  <c r="N19" s="1"/>
  <c r="K19"/>
  <c r="J19" s="1"/>
  <c r="AM19"/>
  <c r="AL19" s="1"/>
  <c r="AK19"/>
  <c r="AJ19" s="1"/>
  <c r="AJ43" s="1"/>
  <c r="AO21"/>
  <c r="AN21" s="1"/>
  <c r="AG21"/>
  <c r="AF21" s="1"/>
  <c r="AC21"/>
  <c r="AB21" s="1"/>
  <c r="Y21"/>
  <c r="X21" s="1"/>
  <c r="U21"/>
  <c r="T21" s="1"/>
  <c r="Q21"/>
  <c r="P21" s="1"/>
  <c r="M21"/>
  <c r="L21" s="1"/>
  <c r="I21"/>
  <c r="H21" s="1"/>
  <c r="AI21"/>
  <c r="AH21" s="1"/>
  <c r="AE21"/>
  <c r="AD21" s="1"/>
  <c r="AA21"/>
  <c r="Z21" s="1"/>
  <c r="W21"/>
  <c r="V21" s="1"/>
  <c r="S21"/>
  <c r="R21" s="1"/>
  <c r="O21"/>
  <c r="N21" s="1"/>
  <c r="K21"/>
  <c r="J21" s="1"/>
  <c r="AM21"/>
  <c r="AL21" s="1"/>
  <c r="AK21"/>
  <c r="AJ21" s="1"/>
  <c r="AJ45" s="1"/>
  <c r="AO23"/>
  <c r="AN23" s="1"/>
  <c r="AG23"/>
  <c r="AF23" s="1"/>
  <c r="AC23"/>
  <c r="AB23" s="1"/>
  <c r="Y23"/>
  <c r="X23" s="1"/>
  <c r="U23"/>
  <c r="T23" s="1"/>
  <c r="Q23"/>
  <c r="P23" s="1"/>
  <c r="M23"/>
  <c r="L23" s="1"/>
  <c r="I23"/>
  <c r="H23" s="1"/>
  <c r="H47" s="1"/>
  <c r="AI23"/>
  <c r="AH23" s="1"/>
  <c r="AE23"/>
  <c r="AD23" s="1"/>
  <c r="AA23"/>
  <c r="Z23" s="1"/>
  <c r="W23"/>
  <c r="V23" s="1"/>
  <c r="S23"/>
  <c r="R23" s="1"/>
  <c r="O23"/>
  <c r="N23" s="1"/>
  <c r="K23"/>
  <c r="J23" s="1"/>
  <c r="AM23"/>
  <c r="AL23" s="1"/>
  <c r="AK23"/>
  <c r="AJ23" s="1"/>
  <c r="AJ47" s="1"/>
  <c r="AO25"/>
  <c r="AN25" s="1"/>
  <c r="AG25"/>
  <c r="AF25" s="1"/>
  <c r="AC25"/>
  <c r="AB25" s="1"/>
  <c r="Y25"/>
  <c r="X25" s="1"/>
  <c r="U25"/>
  <c r="T25" s="1"/>
  <c r="Q25"/>
  <c r="P25" s="1"/>
  <c r="M25"/>
  <c r="L25" s="1"/>
  <c r="I25"/>
  <c r="H25" s="1"/>
  <c r="AI25"/>
  <c r="AH25" s="1"/>
  <c r="AE25"/>
  <c r="AD25" s="1"/>
  <c r="AA25"/>
  <c r="Z25" s="1"/>
  <c r="W25"/>
  <c r="V25" s="1"/>
  <c r="S25"/>
  <c r="R25" s="1"/>
  <c r="O25"/>
  <c r="N25" s="1"/>
  <c r="K25"/>
  <c r="J25" s="1"/>
  <c r="AM25"/>
  <c r="AL25" s="1"/>
  <c r="AK25"/>
  <c r="AJ25" s="1"/>
  <c r="AJ49" s="1"/>
  <c r="AO27"/>
  <c r="AN27" s="1"/>
  <c r="AG27"/>
  <c r="AF27" s="1"/>
  <c r="AC27"/>
  <c r="AB27" s="1"/>
  <c r="Y27"/>
  <c r="X27" s="1"/>
  <c r="U27"/>
  <c r="T27" s="1"/>
  <c r="Q27"/>
  <c r="P27" s="1"/>
  <c r="M27"/>
  <c r="L27" s="1"/>
  <c r="I27"/>
  <c r="H27" s="1"/>
  <c r="H51" s="1"/>
  <c r="AI27"/>
  <c r="AH27" s="1"/>
  <c r="AE27"/>
  <c r="AD27" s="1"/>
  <c r="AA27"/>
  <c r="Z27" s="1"/>
  <c r="W27"/>
  <c r="V27" s="1"/>
  <c r="S27"/>
  <c r="R27" s="1"/>
  <c r="O27"/>
  <c r="N27" s="1"/>
  <c r="K27"/>
  <c r="J27" s="1"/>
  <c r="AM27"/>
  <c r="AL27" s="1"/>
  <c r="AK27"/>
  <c r="AJ27" s="1"/>
  <c r="AJ51" s="1"/>
  <c r="G25"/>
  <c r="F25" s="1"/>
  <c r="F49" s="1"/>
  <c r="G21"/>
  <c r="F21" s="1"/>
  <c r="F45" s="1"/>
  <c r="G17"/>
  <c r="F17" s="1"/>
  <c r="G13"/>
  <c r="F13" s="1"/>
  <c r="G9"/>
  <c r="F9" s="1"/>
  <c r="G16"/>
  <c r="F16" s="1"/>
  <c r="G26"/>
  <c r="F26" s="1"/>
  <c r="F50" s="1"/>
  <c r="G22"/>
  <c r="F22" s="1"/>
  <c r="F46" s="1"/>
  <c r="G14"/>
  <c r="F14" s="1"/>
  <c r="F43"/>
  <c r="F47"/>
  <c r="R51" l="1"/>
  <c r="Z51"/>
  <c r="AH51"/>
  <c r="AN51"/>
  <c r="AL49"/>
  <c r="N49"/>
  <c r="V49"/>
  <c r="AD49"/>
  <c r="H49"/>
  <c r="R47"/>
  <c r="Z47"/>
  <c r="AH47"/>
  <c r="AN47"/>
  <c r="AL45"/>
  <c r="N45"/>
  <c r="V45"/>
  <c r="AD45"/>
  <c r="R43"/>
  <c r="Z43"/>
  <c r="AH43"/>
  <c r="AN43"/>
  <c r="AL41"/>
  <c r="N41"/>
  <c r="V41"/>
  <c r="AD41"/>
  <c r="R39"/>
  <c r="Z39"/>
  <c r="AH39"/>
  <c r="AN39"/>
  <c r="AL37"/>
  <c r="N37"/>
  <c r="V37"/>
  <c r="AD37"/>
  <c r="R35"/>
  <c r="Z35"/>
  <c r="AH35"/>
  <c r="AN35"/>
  <c r="P50"/>
  <c r="X50"/>
  <c r="AF50"/>
  <c r="AL48"/>
  <c r="L48"/>
  <c r="T48"/>
  <c r="AB48"/>
  <c r="P46"/>
  <c r="X46"/>
  <c r="AF46"/>
  <c r="AL44"/>
  <c r="L44"/>
  <c r="T44"/>
  <c r="AB44"/>
  <c r="P42"/>
  <c r="X42"/>
  <c r="AF42"/>
  <c r="AL40"/>
  <c r="L40"/>
  <c r="T40"/>
  <c r="AB40"/>
  <c r="P38"/>
  <c r="X38"/>
  <c r="AF38"/>
  <c r="AL36"/>
  <c r="L36"/>
  <c r="T36"/>
  <c r="AB36"/>
  <c r="P34"/>
  <c r="X34"/>
  <c r="AF34"/>
  <c r="AJ33"/>
  <c r="N33"/>
  <c r="V33"/>
  <c r="AD33"/>
  <c r="H41"/>
  <c r="H50"/>
  <c r="H38"/>
  <c r="H34"/>
  <c r="H33"/>
  <c r="L51"/>
  <c r="T51"/>
  <c r="AB51"/>
  <c r="P49"/>
  <c r="X49"/>
  <c r="AF49"/>
  <c r="L47"/>
  <c r="T47"/>
  <c r="AB47"/>
  <c r="H45"/>
  <c r="P45"/>
  <c r="X45"/>
  <c r="AF45"/>
  <c r="L43"/>
  <c r="T43"/>
  <c r="AB43"/>
  <c r="P41"/>
  <c r="X41"/>
  <c r="AF41"/>
  <c r="L39"/>
  <c r="T39"/>
  <c r="AB39"/>
  <c r="H37"/>
  <c r="P37"/>
  <c r="X37"/>
  <c r="AF37"/>
  <c r="L35"/>
  <c r="T35"/>
  <c r="AB35"/>
  <c r="R50"/>
  <c r="Z50"/>
  <c r="AH50"/>
  <c r="AN48"/>
  <c r="N48"/>
  <c r="V48"/>
  <c r="AD48"/>
  <c r="H46"/>
  <c r="R46"/>
  <c r="Z46"/>
  <c r="AH46"/>
  <c r="AN44"/>
  <c r="N44"/>
  <c r="V44"/>
  <c r="AD44"/>
  <c r="H42"/>
  <c r="R42"/>
  <c r="Z42"/>
  <c r="AH42"/>
  <c r="AN40"/>
  <c r="N40"/>
  <c r="V40"/>
  <c r="AD40"/>
  <c r="R38"/>
  <c r="Z38"/>
  <c r="AH38"/>
  <c r="AN36"/>
  <c r="N36"/>
  <c r="V36"/>
  <c r="AD36"/>
  <c r="R34"/>
  <c r="Z34"/>
  <c r="AH34"/>
  <c r="P33"/>
  <c r="X33"/>
  <c r="AF33"/>
  <c r="AL51"/>
  <c r="N51"/>
  <c r="V51"/>
  <c r="AD51"/>
  <c r="P51"/>
  <c r="X51"/>
  <c r="AF51"/>
  <c r="R49"/>
  <c r="Z49"/>
  <c r="AH49"/>
  <c r="L49"/>
  <c r="T49"/>
  <c r="AB49"/>
  <c r="AN49"/>
  <c r="AL47"/>
  <c r="N47"/>
  <c r="V47"/>
  <c r="AD47"/>
  <c r="P47"/>
  <c r="X47"/>
  <c r="AF47"/>
  <c r="R45"/>
  <c r="Z45"/>
  <c r="AH45"/>
  <c r="L45"/>
  <c r="T45"/>
  <c r="AB45"/>
  <c r="AN45"/>
  <c r="AL43"/>
  <c r="N43"/>
  <c r="V43"/>
  <c r="AD43"/>
  <c r="P43"/>
  <c r="X43"/>
  <c r="AF43"/>
  <c r="R41"/>
  <c r="Z41"/>
  <c r="AH41"/>
  <c r="L41"/>
  <c r="T41"/>
  <c r="AB41"/>
  <c r="AN41"/>
  <c r="AL39"/>
  <c r="N39"/>
  <c r="V39"/>
  <c r="AD39"/>
  <c r="P39"/>
  <c r="X39"/>
  <c r="AF39"/>
  <c r="R37"/>
  <c r="Z37"/>
  <c r="AH37"/>
  <c r="L37"/>
  <c r="T37"/>
  <c r="AB37"/>
  <c r="AN37"/>
  <c r="AL35"/>
  <c r="N35"/>
  <c r="V35"/>
  <c r="AD35"/>
  <c r="P35"/>
  <c r="X35"/>
  <c r="AF35"/>
  <c r="AL50"/>
  <c r="L50"/>
  <c r="T50"/>
  <c r="AB50"/>
  <c r="AN50"/>
  <c r="N50"/>
  <c r="V50"/>
  <c r="AD50"/>
  <c r="H48"/>
  <c r="P48"/>
  <c r="X48"/>
  <c r="AF48"/>
  <c r="R48"/>
  <c r="Z48"/>
  <c r="AH48"/>
  <c r="AL46"/>
  <c r="L46"/>
  <c r="T46"/>
  <c r="AB46"/>
  <c r="AN46"/>
  <c r="N46"/>
  <c r="V46"/>
  <c r="AD46"/>
  <c r="H44"/>
  <c r="P44"/>
  <c r="X44"/>
  <c r="AF44"/>
  <c r="R44"/>
  <c r="Z44"/>
  <c r="AH44"/>
  <c r="AL42"/>
  <c r="L42"/>
  <c r="T42"/>
  <c r="AB42"/>
  <c r="AN42"/>
  <c r="N42"/>
  <c r="V42"/>
  <c r="AD42"/>
  <c r="H40"/>
  <c r="P40"/>
  <c r="X40"/>
  <c r="AF40"/>
  <c r="R40"/>
  <c r="Z40"/>
  <c r="AH40"/>
  <c r="AL38"/>
  <c r="L38"/>
  <c r="T38"/>
  <c r="AB38"/>
  <c r="AN38"/>
  <c r="N38"/>
  <c r="V38"/>
  <c r="AD38"/>
  <c r="H36"/>
  <c r="P36"/>
  <c r="X36"/>
  <c r="AF36"/>
  <c r="R36"/>
  <c r="Z36"/>
  <c r="AH36"/>
  <c r="AL34"/>
  <c r="L34"/>
  <c r="T34"/>
  <c r="AB34"/>
  <c r="AN34"/>
  <c r="N34"/>
  <c r="V34"/>
  <c r="AD34"/>
  <c r="AL33"/>
  <c r="R33"/>
  <c r="Z33"/>
  <c r="AH33"/>
  <c r="L33"/>
  <c r="T33"/>
  <c r="AB33"/>
  <c r="AN33"/>
  <c r="J48"/>
  <c r="J44"/>
  <c r="J40"/>
  <c r="J36"/>
  <c r="J49"/>
  <c r="J45"/>
  <c r="J41"/>
  <c r="J37"/>
  <c r="J50"/>
  <c r="J46"/>
  <c r="J42"/>
  <c r="J38"/>
  <c r="J47"/>
  <c r="J43"/>
  <c r="J39"/>
  <c r="F48"/>
  <c r="F44"/>
  <c r="F51" l="1"/>
  <c r="G74" s="1"/>
  <c r="J51"/>
  <c r="F41"/>
  <c r="F40"/>
  <c r="F39"/>
  <c r="F38"/>
  <c r="F37"/>
  <c r="F36"/>
  <c r="J35"/>
  <c r="F35"/>
  <c r="J34"/>
  <c r="F34"/>
  <c r="J33"/>
  <c r="F33"/>
  <c r="AO74" l="1"/>
  <c r="AN74"/>
  <c r="AM74"/>
  <c r="AL74"/>
  <c r="AJ74"/>
  <c r="AK74"/>
  <c r="AI74"/>
  <c r="AH74"/>
  <c r="AG74"/>
  <c r="AF74"/>
  <c r="AE74"/>
  <c r="AD74"/>
  <c r="AB74"/>
  <c r="AC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AT74" l="1"/>
  <c r="AS74"/>
  <c r="AX74"/>
  <c r="AV74" s="1"/>
  <c r="AW74"/>
  <c r="AU74" s="1"/>
  <c r="D68"/>
  <c r="E68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E68"/>
  <c r="AF68"/>
  <c r="AG68"/>
  <c r="AH68"/>
  <c r="AI68"/>
  <c r="AJ68"/>
  <c r="AK68"/>
  <c r="AL68"/>
  <c r="AM68"/>
  <c r="AN68"/>
  <c r="AO68"/>
  <c r="D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D70"/>
  <c r="E70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Y70"/>
  <c r="Z70"/>
  <c r="AA70"/>
  <c r="AB70"/>
  <c r="AC70"/>
  <c r="AD70"/>
  <c r="AE70"/>
  <c r="AF70"/>
  <c r="AG70"/>
  <c r="AH70"/>
  <c r="AI70"/>
  <c r="AJ70"/>
  <c r="AK70"/>
  <c r="AL70"/>
  <c r="AM70"/>
  <c r="D71"/>
  <c r="E71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Y71"/>
  <c r="Z71"/>
  <c r="AA71"/>
  <c r="AB71"/>
  <c r="AC71"/>
  <c r="AD71"/>
  <c r="AE71"/>
  <c r="AF71"/>
  <c r="AG71"/>
  <c r="AH71"/>
  <c r="AI71"/>
  <c r="AJ71"/>
  <c r="AK71"/>
  <c r="AL71"/>
  <c r="AM71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Z72"/>
  <c r="AA72"/>
  <c r="AB72"/>
  <c r="AC72"/>
  <c r="AD72"/>
  <c r="AE72"/>
  <c r="AF72"/>
  <c r="AG72"/>
  <c r="AH72"/>
  <c r="AI72"/>
  <c r="AJ72"/>
  <c r="AK72"/>
  <c r="AL72"/>
  <c r="AM72"/>
  <c r="D73"/>
  <c r="E73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Y73"/>
  <c r="Z73"/>
  <c r="AA73"/>
  <c r="AB73"/>
  <c r="AC73"/>
  <c r="AD73"/>
  <c r="AE73"/>
  <c r="AF73"/>
  <c r="AG73"/>
  <c r="AH73"/>
  <c r="AI73"/>
  <c r="AJ73"/>
  <c r="AK73"/>
  <c r="AL73"/>
  <c r="AM73"/>
  <c r="AS69" l="1"/>
  <c r="AS68"/>
  <c r="AT69"/>
  <c r="AT68"/>
  <c r="AX68" s="1"/>
  <c r="AV68" s="1"/>
  <c r="AW69"/>
  <c r="AU69" s="1"/>
  <c r="AW68"/>
  <c r="AU68" s="1"/>
  <c r="AX69"/>
  <c r="AV69" s="1"/>
  <c r="P24" i="3"/>
  <c r="P18" l="1"/>
  <c r="D57" i="2"/>
  <c r="E57"/>
  <c r="D58"/>
  <c r="E58"/>
  <c r="D59"/>
  <c r="E59"/>
  <c r="D60"/>
  <c r="E60"/>
  <c r="D61"/>
  <c r="E61"/>
  <c r="D62"/>
  <c r="E62"/>
  <c r="D63"/>
  <c r="E63"/>
  <c r="D64"/>
  <c r="E64"/>
  <c r="D65"/>
  <c r="E65"/>
  <c r="D66"/>
  <c r="E66"/>
  <c r="D67"/>
  <c r="E67"/>
  <c r="E56"/>
  <c r="D56"/>
  <c r="AO73" l="1"/>
  <c r="AT73" s="1"/>
  <c r="AX73" s="1"/>
  <c r="AV73" s="1"/>
  <c r="AN73"/>
  <c r="AS73" s="1"/>
  <c r="AW73" s="1"/>
  <c r="AU73" s="1"/>
  <c r="AO71"/>
  <c r="AT71" s="1"/>
  <c r="AX71" s="1"/>
  <c r="AV71" s="1"/>
  <c r="AN71"/>
  <c r="AS71" s="1"/>
  <c r="AW71" s="1"/>
  <c r="AU71" s="1"/>
  <c r="AO72"/>
  <c r="AT72" s="1"/>
  <c r="AX72" s="1"/>
  <c r="AV72" s="1"/>
  <c r="AN72"/>
  <c r="AS72" s="1"/>
  <c r="AW72" s="1"/>
  <c r="AU72" s="1"/>
  <c r="G56"/>
  <c r="F56"/>
  <c r="I62"/>
  <c r="H62"/>
  <c r="I56"/>
  <c r="H56"/>
  <c r="G57" l="1"/>
  <c r="F57"/>
  <c r="F58"/>
  <c r="G58"/>
  <c r="G59"/>
  <c r="F59"/>
  <c r="F60"/>
  <c r="G60"/>
  <c r="G61"/>
  <c r="F61"/>
  <c r="G62"/>
  <c r="F62"/>
  <c r="F63"/>
  <c r="G63"/>
  <c r="G64"/>
  <c r="F64"/>
  <c r="F65"/>
  <c r="G65"/>
  <c r="G66"/>
  <c r="F66"/>
  <c r="F67"/>
  <c r="G67"/>
  <c r="H63"/>
  <c r="I63"/>
  <c r="I64"/>
  <c r="H64"/>
  <c r="H65"/>
  <c r="I65"/>
  <c r="I66"/>
  <c r="H66"/>
  <c r="H67"/>
  <c r="I67"/>
  <c r="I57"/>
  <c r="H57"/>
  <c r="H58"/>
  <c r="I58"/>
  <c r="I59"/>
  <c r="H59"/>
  <c r="H60"/>
  <c r="I60"/>
  <c r="I61"/>
  <c r="H61"/>
  <c r="U56"/>
  <c r="T56"/>
  <c r="U57"/>
  <c r="T57"/>
  <c r="T58"/>
  <c r="U58"/>
  <c r="U59"/>
  <c r="T59"/>
  <c r="T60"/>
  <c r="U60"/>
  <c r="T61"/>
  <c r="U61"/>
  <c r="U62"/>
  <c r="T62"/>
  <c r="T63"/>
  <c r="U63"/>
  <c r="U64"/>
  <c r="T64"/>
  <c r="T65"/>
  <c r="U65"/>
  <c r="U66"/>
  <c r="T66"/>
  <c r="T67"/>
  <c r="U67"/>
  <c r="AO70" l="1"/>
  <c r="AT70" s="1"/>
  <c r="AX70" s="1"/>
  <c r="AV70" s="1"/>
  <c r="AN70"/>
  <c r="AS70" s="1"/>
  <c r="AW70" s="1"/>
  <c r="AU70" s="1"/>
  <c r="K56"/>
  <c r="J56"/>
  <c r="M56"/>
  <c r="L56"/>
  <c r="Q56"/>
  <c r="P56"/>
  <c r="W56"/>
  <c r="V56"/>
  <c r="AA56"/>
  <c r="Z56"/>
  <c r="AC56"/>
  <c r="AB56"/>
  <c r="AG56"/>
  <c r="AF56"/>
  <c r="AK56"/>
  <c r="AJ56"/>
  <c r="AO56"/>
  <c r="AN56"/>
  <c r="M57"/>
  <c r="L57"/>
  <c r="Q57"/>
  <c r="P57"/>
  <c r="W57"/>
  <c r="V57"/>
  <c r="AA57"/>
  <c r="Z57"/>
  <c r="O56"/>
  <c r="N56"/>
  <c r="S56"/>
  <c r="R56"/>
  <c r="Y56"/>
  <c r="X56"/>
  <c r="AE56"/>
  <c r="AD56"/>
  <c r="AI56"/>
  <c r="AH56"/>
  <c r="AM56"/>
  <c r="AL56"/>
  <c r="K57"/>
  <c r="J57"/>
  <c r="O57"/>
  <c r="N57"/>
  <c r="S57"/>
  <c r="R57"/>
  <c r="Y57"/>
  <c r="X57"/>
  <c r="AC57"/>
  <c r="AB57"/>
  <c r="AE57"/>
  <c r="AD57"/>
  <c r="AG57"/>
  <c r="AF57"/>
  <c r="AI57"/>
  <c r="AH57"/>
  <c r="AK57"/>
  <c r="AJ57"/>
  <c r="AM57"/>
  <c r="AL57"/>
  <c r="AO57"/>
  <c r="AN57"/>
  <c r="J58"/>
  <c r="K58"/>
  <c r="L58"/>
  <c r="M58"/>
  <c r="N58"/>
  <c r="O58"/>
  <c r="P58"/>
  <c r="Q58"/>
  <c r="R58"/>
  <c r="S58"/>
  <c r="V58"/>
  <c r="W58"/>
  <c r="X58"/>
  <c r="Y58"/>
  <c r="Z58"/>
  <c r="AA58"/>
  <c r="AB58"/>
  <c r="AC58"/>
  <c r="AD58"/>
  <c r="AE58"/>
  <c r="AF58"/>
  <c r="AG58"/>
  <c r="AH58"/>
  <c r="AI58"/>
  <c r="AJ58"/>
  <c r="AK58"/>
  <c r="AL58"/>
  <c r="AM58"/>
  <c r="AN58"/>
  <c r="AO58"/>
  <c r="K59"/>
  <c r="J59"/>
  <c r="M59"/>
  <c r="L59"/>
  <c r="O59"/>
  <c r="N59"/>
  <c r="Q59"/>
  <c r="P59"/>
  <c r="S59"/>
  <c r="R59"/>
  <c r="W59"/>
  <c r="V59"/>
  <c r="Y59"/>
  <c r="X59"/>
  <c r="AA59"/>
  <c r="Z59"/>
  <c r="AC59"/>
  <c r="AB59"/>
  <c r="AE59"/>
  <c r="AD59"/>
  <c r="AG59"/>
  <c r="AF59"/>
  <c r="AI59"/>
  <c r="AH59"/>
  <c r="AK59"/>
  <c r="AJ59"/>
  <c r="AM59"/>
  <c r="AL59"/>
  <c r="AO59"/>
  <c r="AN59"/>
  <c r="J60"/>
  <c r="K60"/>
  <c r="L60"/>
  <c r="M60"/>
  <c r="N60"/>
  <c r="O60"/>
  <c r="P60"/>
  <c r="Q60"/>
  <c r="R60"/>
  <c r="S60"/>
  <c r="V60"/>
  <c r="W60"/>
  <c r="X60"/>
  <c r="Y60"/>
  <c r="Z60"/>
  <c r="AA60"/>
  <c r="AB60"/>
  <c r="AC60"/>
  <c r="AD60"/>
  <c r="AE60"/>
  <c r="AF60"/>
  <c r="AG60"/>
  <c r="AH60"/>
  <c r="AI60"/>
  <c r="AJ60"/>
  <c r="AK60"/>
  <c r="AL60"/>
  <c r="AM60"/>
  <c r="AN60"/>
  <c r="AO60"/>
  <c r="K61"/>
  <c r="J61"/>
  <c r="M61"/>
  <c r="L61"/>
  <c r="O61"/>
  <c r="N61"/>
  <c r="P61"/>
  <c r="Q61"/>
  <c r="R61"/>
  <c r="S61"/>
  <c r="V61"/>
  <c r="W61"/>
  <c r="X61"/>
  <c r="Y61"/>
  <c r="Z61"/>
  <c r="AA61"/>
  <c r="AB61"/>
  <c r="AC61"/>
  <c r="AD61"/>
  <c r="AE61"/>
  <c r="AF61"/>
  <c r="AG61"/>
  <c r="AH61"/>
  <c r="AI61"/>
  <c r="AJ61"/>
  <c r="AK61"/>
  <c r="AL61"/>
  <c r="AM61"/>
  <c r="AN61"/>
  <c r="AO61"/>
  <c r="K62"/>
  <c r="J62"/>
  <c r="M62"/>
  <c r="L62"/>
  <c r="O62"/>
  <c r="N62"/>
  <c r="Q62"/>
  <c r="P62"/>
  <c r="S62"/>
  <c r="R62"/>
  <c r="W62"/>
  <c r="V62"/>
  <c r="Y62"/>
  <c r="X62"/>
  <c r="AA62"/>
  <c r="Z62"/>
  <c r="AC62"/>
  <c r="AB62"/>
  <c r="AE62"/>
  <c r="AD62"/>
  <c r="AG62"/>
  <c r="AF62"/>
  <c r="AI62"/>
  <c r="AH62"/>
  <c r="AK62"/>
  <c r="AJ62"/>
  <c r="AM62"/>
  <c r="AL62"/>
  <c r="AO62"/>
  <c r="AN62"/>
  <c r="J63"/>
  <c r="K63"/>
  <c r="L63"/>
  <c r="M63"/>
  <c r="N63"/>
  <c r="O63"/>
  <c r="P63"/>
  <c r="Q63"/>
  <c r="R63"/>
  <c r="S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K64"/>
  <c r="J64"/>
  <c r="M64"/>
  <c r="L64"/>
  <c r="O64"/>
  <c r="N64"/>
  <c r="Q64"/>
  <c r="P64"/>
  <c r="S64"/>
  <c r="R64"/>
  <c r="W64"/>
  <c r="V64"/>
  <c r="Y64"/>
  <c r="X64"/>
  <c r="AA64"/>
  <c r="Z64"/>
  <c r="AC64"/>
  <c r="AB64"/>
  <c r="AE64"/>
  <c r="AD64"/>
  <c r="AG64"/>
  <c r="AF64"/>
  <c r="AI64"/>
  <c r="AH64"/>
  <c r="AK64"/>
  <c r="AJ64"/>
  <c r="AM64"/>
  <c r="AL64"/>
  <c r="AO64"/>
  <c r="AN64"/>
  <c r="J65"/>
  <c r="K65"/>
  <c r="L65"/>
  <c r="M65"/>
  <c r="N65"/>
  <c r="O65"/>
  <c r="P65"/>
  <c r="Q65"/>
  <c r="R65"/>
  <c r="S65"/>
  <c r="V65"/>
  <c r="W65"/>
  <c r="X65"/>
  <c r="Y65"/>
  <c r="Z65"/>
  <c r="AA65"/>
  <c r="AB65"/>
  <c r="AC65"/>
  <c r="AD65"/>
  <c r="AE65"/>
  <c r="AF65"/>
  <c r="AG65"/>
  <c r="AH65"/>
  <c r="AI65"/>
  <c r="AJ65"/>
  <c r="AK65"/>
  <c r="AL65"/>
  <c r="AM65"/>
  <c r="AN65"/>
  <c r="AO65"/>
  <c r="K66"/>
  <c r="J66"/>
  <c r="M66"/>
  <c r="L66"/>
  <c r="O66"/>
  <c r="N66"/>
  <c r="Q66"/>
  <c r="P66"/>
  <c r="S66"/>
  <c r="R66"/>
  <c r="W66"/>
  <c r="V66"/>
  <c r="Y66"/>
  <c r="X66"/>
  <c r="AA66"/>
  <c r="Z66"/>
  <c r="AC66"/>
  <c r="AB66"/>
  <c r="AE66"/>
  <c r="AD66"/>
  <c r="AG66"/>
  <c r="AF66"/>
  <c r="AI66"/>
  <c r="AH66"/>
  <c r="AK66"/>
  <c r="AJ66"/>
  <c r="AM66"/>
  <c r="AL66"/>
  <c r="AO66"/>
  <c r="AN66"/>
  <c r="J67"/>
  <c r="K67"/>
  <c r="L67"/>
  <c r="M67"/>
  <c r="N67"/>
  <c r="O67"/>
  <c r="P67"/>
  <c r="Q67"/>
  <c r="R67"/>
  <c r="S67"/>
  <c r="V67"/>
  <c r="W67"/>
  <c r="X67"/>
  <c r="Y67"/>
  <c r="Z67"/>
  <c r="AA67"/>
  <c r="AB67"/>
  <c r="AC67"/>
  <c r="AD67"/>
  <c r="AE67"/>
  <c r="AF67"/>
  <c r="AG67"/>
  <c r="AH67"/>
  <c r="AI67"/>
  <c r="AJ67"/>
  <c r="AK67"/>
  <c r="AL67"/>
  <c r="AM67"/>
  <c r="AN67"/>
  <c r="AO67"/>
  <c r="AS67" l="1"/>
  <c r="AW67" s="1"/>
  <c r="AU67" s="1"/>
  <c r="AT66"/>
  <c r="AX66" s="1"/>
  <c r="AV66" s="1"/>
  <c r="AS65"/>
  <c r="AW65" s="1"/>
  <c r="AU65" s="1"/>
  <c r="AT64"/>
  <c r="AX64" s="1"/>
  <c r="AV64" s="1"/>
  <c r="AS63"/>
  <c r="AW63" s="1"/>
  <c r="AU63" s="1"/>
  <c r="AT62"/>
  <c r="AX62" s="1"/>
  <c r="AV62" s="1"/>
  <c r="AT61"/>
  <c r="AX61" s="1"/>
  <c r="AV61" s="1"/>
  <c r="AS60"/>
  <c r="AW60" s="1"/>
  <c r="AU60" s="1"/>
  <c r="AT59"/>
  <c r="AX59" s="1"/>
  <c r="AV59" s="1"/>
  <c r="AS58"/>
  <c r="AW58" s="1"/>
  <c r="AU58" s="1"/>
  <c r="AT57"/>
  <c r="AX57" s="1"/>
  <c r="AV57" s="1"/>
  <c r="AT67"/>
  <c r="AX67" s="1"/>
  <c r="AV67" s="1"/>
  <c r="AS66"/>
  <c r="AW66" s="1"/>
  <c r="AU66" s="1"/>
  <c r="AT65"/>
  <c r="AX65" s="1"/>
  <c r="AV65" s="1"/>
  <c r="AS64"/>
  <c r="AW64" s="1"/>
  <c r="AT63"/>
  <c r="AX63" s="1"/>
  <c r="AV63" s="1"/>
  <c r="AS62"/>
  <c r="AW62" s="1"/>
  <c r="AU62" s="1"/>
  <c r="AS61"/>
  <c r="AW61" s="1"/>
  <c r="AU61" s="1"/>
  <c r="AT60"/>
  <c r="AX60" s="1"/>
  <c r="AV60" s="1"/>
  <c r="AS59"/>
  <c r="AW59" s="1"/>
  <c r="AU59" s="1"/>
  <c r="AT58"/>
  <c r="AX58" s="1"/>
  <c r="AV58" s="1"/>
  <c r="AS57"/>
  <c r="AU57" s="1"/>
  <c r="AU64"/>
  <c r="AT56"/>
  <c r="AS56"/>
  <c r="AW56" s="1"/>
  <c r="AU56" s="1"/>
  <c r="P22" i="3"/>
  <c r="P20"/>
  <c r="P21"/>
  <c r="P8" l="1"/>
  <c r="AW57" i="2"/>
  <c r="P15" i="3"/>
  <c r="P13"/>
  <c r="P12"/>
  <c r="P17"/>
  <c r="P19"/>
  <c r="P10"/>
  <c r="P11"/>
  <c r="P9"/>
  <c r="P7"/>
  <c r="P14"/>
  <c r="P23"/>
  <c r="P16"/>
  <c r="AX56" i="2"/>
  <c r="AV56" s="1"/>
  <c r="P6" i="3" s="1"/>
  <c r="N6" l="1"/>
</calcChain>
</file>

<file path=xl/sharedStrings.xml><?xml version="1.0" encoding="utf-8"?>
<sst xmlns="http://schemas.openxmlformats.org/spreadsheetml/2006/main" count="388" uniqueCount="129">
  <si>
    <t>Table 1020: Change In 500MW Model</t>
  </si>
  <si>
    <t>Table 1032: LAF values</t>
  </si>
  <si>
    <t>Table 1055: NGC exit</t>
  </si>
  <si>
    <t>Table 1059: Otex</t>
  </si>
  <si>
    <t>Table 1060: Customer Contribs</t>
  </si>
  <si>
    <t>Table 1061/1062: TPR data</t>
  </si>
  <si>
    <t>Table 1069: Peaking probabailities</t>
  </si>
  <si>
    <t>Table 1092: power factor</t>
  </si>
  <si>
    <t>Table 1053: volumes and mpans etc forecast</t>
  </si>
  <si>
    <t>Cumulative Gradient</t>
  </si>
  <si>
    <t>% Change</t>
  </si>
  <si>
    <t>Absolute change (average p/kWh)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</si>
  <si>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</si>
  <si>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</si>
  <si>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</si>
  <si>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</si>
  <si>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</si>
  <si>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</si>
  <si>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</si>
  <si>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</si>
  <si>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</si>
  <si>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</si>
  <si>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</si>
  <si>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</si>
  <si>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LV UMS (Pseudo HH Metered)</t>
  </si>
  <si>
    <t>Step Gradient</t>
  </si>
  <si>
    <t>Comment</t>
  </si>
  <si>
    <t>No Change</t>
  </si>
  <si>
    <t>Updated to represent the latest business expectations. This could be volatile as customers start to respond to the cost signals in the various time bands.</t>
  </si>
  <si>
    <t>Table 1022 - 1028: service model inputs</t>
  </si>
  <si>
    <t>Table 1017 - diversity allowance</t>
  </si>
  <si>
    <t>Table 1037 - LDNO discounts</t>
  </si>
  <si>
    <t>Table 1068 - annual hours in time bands</t>
  </si>
  <si>
    <t>Commentary</t>
  </si>
  <si>
    <t>PCs</t>
  </si>
  <si>
    <t>Unit rate 1 
p/kWh</t>
  </si>
  <si>
    <t>Unit rate 2
p/kWh</t>
  </si>
  <si>
    <t>Unit rate 3
p/kWh</t>
  </si>
  <si>
    <t>Fixed charge
p/MPAN/day</t>
  </si>
  <si>
    <t>Closed LLFCs</t>
  </si>
  <si>
    <t>average p/kWh
this year</t>
  </si>
  <si>
    <t>average p/kWh
last year</t>
  </si>
  <si>
    <t>Percentage
change
%</t>
  </si>
  <si>
    <t>Typical Bill</t>
  </si>
  <si>
    <t>Main drivers for change</t>
  </si>
  <si>
    <t>Table 1041: load characteristics (Load Factor)</t>
  </si>
  <si>
    <t>Table 1041: load characteristics (Coincidence Factor)</t>
  </si>
  <si>
    <t xml:space="preserve">2. Model change impacts should be included first, in version number order. </t>
  </si>
  <si>
    <t>Use the baseline data for the previous year's tariffs to populate the new version of the model</t>
  </si>
  <si>
    <t>Note table 1041 has been split across two columns</t>
  </si>
  <si>
    <t>For more information on the terms used in this document please refer to Schedule 16 of the DCUSA:</t>
  </si>
  <si>
    <t xml:space="preserve">Note: </t>
  </si>
  <si>
    <t xml:space="preserve">The overall percentage movement in the summary tab may be different to that in the detailed breakdown tab due to volume changes </t>
  </si>
  <si>
    <t>Instructions for Populating the Template</t>
  </si>
  <si>
    <t>CDCM Summary tab Revenue Summary table (3802)</t>
  </si>
  <si>
    <t>CDCM Tariff Sheet table 3701</t>
  </si>
  <si>
    <t xml:space="preserve">4. Data to populate the summary sheet should come from: </t>
  </si>
  <si>
    <t>5. The final column of the Summary tab should be populated by the DNO as appropriate. Note, it should be written in a user friendly manner.</t>
  </si>
  <si>
    <t xml:space="preserve">http://www.dcusa.co.uk/Public/DCUSADocuments.aspx?s=c </t>
  </si>
  <si>
    <t>1. Data to populate the detailed breakdown sheet should come from the Ctables tab in the CDCM - table number 4101</t>
  </si>
  <si>
    <t>3. Input changes should be updated in table order, apart from volumes (1053) and allowed revenue (1076) which should be completed last</t>
  </si>
  <si>
    <t>Information on the Tariff Movement Explanation (TME) Template</t>
  </si>
  <si>
    <t>The order of the row in the spreadsheets matches the order in the CDCM outputs table</t>
  </si>
  <si>
    <t>NHH UMS category A</t>
  </si>
  <si>
    <t>NHH UMS category B</t>
  </si>
  <si>
    <t>NHH UMS category C</t>
  </si>
  <si>
    <t>NHH UMS category D</t>
  </si>
  <si>
    <t>Updated to reflect latest data</t>
  </si>
  <si>
    <t>Updated to reflect latest NGC Exit Forecast</t>
  </si>
  <si>
    <t>No change</t>
  </si>
  <si>
    <t>Updated in accordance with the ARP</t>
  </si>
  <si>
    <t>Updated to reflect 40% HV split and DCP118</t>
  </si>
  <si>
    <t>Updated to reflect latest data and the three year rolling average.</t>
  </si>
  <si>
    <t>Updated to reflect latest data.</t>
  </si>
  <si>
    <t>Updated to reflect the latest forcast of allowed revenue</t>
  </si>
  <si>
    <t>LV Network Domestic</t>
  </si>
  <si>
    <t>LV Network Non-Domestic Non-CT</t>
  </si>
  <si>
    <t>Capacity charge p/kVA/day</t>
  </si>
  <si>
    <t>Exceeded capacity charge p/kVA/day</t>
  </si>
  <si>
    <t>Reactive power charge p/kVArh</t>
  </si>
  <si>
    <t>DNO : Electricity North West</t>
  </si>
  <si>
    <t>PY Model Values</t>
  </si>
  <si>
    <t>Changes due to issue of Model version 2019</t>
  </si>
  <si>
    <t>ALL DNO's CDCM CHARGES - Effective from April 2019 - ACTUALS LV/HV Charges</t>
  </si>
  <si>
    <t>5-8</t>
  </si>
  <si>
    <t>8&amp;0</t>
  </si>
  <si>
    <t>Table 1010 - no of days</t>
  </si>
  <si>
    <t>Table 1076: allowed revenue and rate of return &amp; EDCM recoverable</t>
  </si>
  <si>
    <t>%</t>
  </si>
  <si>
    <t>p/kWh</t>
  </si>
  <si>
    <t>Absolute change</t>
  </si>
  <si>
    <t>Change</t>
  </si>
  <si>
    <t>Electricity North West - Draft 1</t>
  </si>
  <si>
    <t>CDCM charging model - Release for charge setting v3 - 2020/21</t>
  </si>
  <si>
    <t>TME YoY Tariff Disturbance Analysis</t>
  </si>
  <si>
    <t>Changes due to issue of latest Model version</t>
  </si>
  <si>
    <t>Prior Year Model Values</t>
  </si>
  <si>
    <t>104-D - no of days and rate of return</t>
  </si>
  <si>
    <t>103-A - diversity allowance</t>
  </si>
  <si>
    <t>103-C - Change In 500MW Model</t>
  </si>
  <si>
    <t>102-D - Service model inputs</t>
  </si>
  <si>
    <t>103-A - LAF values</t>
  </si>
  <si>
    <t>102-A - Load characteristics (Load Factor)</t>
  </si>
  <si>
    <t>102-A - Load characteristics (Coincidence Factor)</t>
  </si>
  <si>
    <t>104-E - NGC exit</t>
  </si>
  <si>
    <t>104-F - Other Expenditure</t>
  </si>
  <si>
    <t>103-B - Customer Contributions</t>
  </si>
  <si>
    <t>104-A - Annual hours in time bands</t>
  </si>
  <si>
    <t>102-C - Time band split of units</t>
  </si>
  <si>
    <t>103-D - Peaking probabailities</t>
  </si>
  <si>
    <t>103-A - Power factor</t>
  </si>
  <si>
    <t>102-B - Volume forecast</t>
  </si>
  <si>
    <t>104-C - Allowed revenue target</t>
  </si>
  <si>
    <t>104-B - LDNO discounts</t>
  </si>
  <si>
    <t>LV Generation NHH or Aggregate HH</t>
  </si>
  <si>
    <t>LV Sub Generation NHH</t>
  </si>
  <si>
    <t>LV Generation Intermittent</t>
  </si>
  <si>
    <t>LV Generation Intermittent no RP charge</t>
  </si>
  <si>
    <t>LV Generation Non-Intermittent</t>
  </si>
  <si>
    <t>LV Generation Non-Intermittent no RP charge</t>
  </si>
  <si>
    <t>LV Sub Generation Intermittent</t>
  </si>
  <si>
    <t>LV Sub Generation Intermittent no RP charge</t>
  </si>
  <si>
    <t>LV Sub Generation Non-Intermittent</t>
  </si>
  <si>
    <t>LV Sub Generation Non-Intermittent no RP charge</t>
  </si>
  <si>
    <t>HV Generation Intermittent</t>
  </si>
  <si>
    <t>HV Generation Intermittent no RP charge</t>
  </si>
  <si>
    <t>HV Generation Non-Intermittent</t>
  </si>
  <si>
    <t>HV Generation Non-Intermittent no RP charge</t>
  </si>
  <si>
    <t/>
  </si>
</sst>
</file>

<file path=xl/styles.xml><?xml version="1.0" encoding="utf-8"?>
<styleSheet xmlns="http://schemas.openxmlformats.org/spreadsheetml/2006/main">
  <numFmts count="12">
    <numFmt numFmtId="43" formatCode="_-* #,##0.00_-;\-* #,##0.00_-;_-* &quot;-&quot;??_-;_-@_-"/>
    <numFmt numFmtId="164" formatCode="0.0%"/>
    <numFmt numFmtId="165" formatCode="0.000"/>
    <numFmt numFmtId="166" formatCode="0.000%"/>
    <numFmt numFmtId="167" formatCode="_(?,???,??0.000_);[Red]\(?,???,??0.000\);_(?,???,???.???_)"/>
    <numFmt numFmtId="168" formatCode="#,##0.00;[Red]\(#,##0.00\)"/>
    <numFmt numFmtId="169" formatCode="&quot;£&quot;#,##0.00;[Red]\(&quot;£&quot;#,##0.00\)"/>
    <numFmt numFmtId="170" formatCode="0.0%;[Red]\(0.0%\)"/>
    <numFmt numFmtId="171" formatCode="#,##0.000;\-###0.000;"/>
    <numFmt numFmtId="172" formatCode="_-* #,##0.000\ _-;* \(#,##0.000\)_-;_-* &quot;-&quot;??_-;_-@_-"/>
    <numFmt numFmtId="173" formatCode="0.000;\-0.000;;@"/>
    <numFmt numFmtId="174" formatCode="#,##0.00;\-#,##0.00;\-"/>
  </numFmts>
  <fonts count="26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indexed="56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6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11"/>
      <color theme="0"/>
      <name val="Calibri"/>
      <family val="2"/>
      <scheme val="minor"/>
    </font>
    <font>
      <sz val="12"/>
      <name val="Arial"/>
      <family val="2"/>
    </font>
    <font>
      <b/>
      <sz val="11"/>
      <color theme="0"/>
      <name val="Arial"/>
      <family val="2"/>
    </font>
    <font>
      <sz val="12"/>
      <color indexed="9"/>
      <name val="Arial"/>
      <family val="2"/>
    </font>
    <font>
      <b/>
      <sz val="12"/>
      <name val="Arial"/>
      <family val="2"/>
    </font>
    <font>
      <b/>
      <i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B86CD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9" fontId="3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43" fontId="3" fillId="0" borderId="0" applyFont="0" applyFill="0" applyBorder="0" applyAlignment="0" applyProtection="0"/>
    <xf numFmtId="49" fontId="20" fillId="12" borderId="0" applyNumberFormat="0" applyBorder="0" applyAlignment="0">
      <alignment horizontal="left" vertical="center" wrapText="1"/>
    </xf>
    <xf numFmtId="173" fontId="12" fillId="13" borderId="0" applyNumberFormat="0" applyBorder="0">
      <alignment vertical="top"/>
    </xf>
  </cellStyleXfs>
  <cellXfs count="7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6" applyFont="1" applyAlignment="1" applyProtection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5" fillId="0" borderId="0" xfId="0" applyFont="1"/>
    <xf numFmtId="0" fontId="8" fillId="0" borderId="0" xfId="2" applyFont="1" applyFill="1" applyBorder="1" applyAlignment="1">
      <alignment vertical="center"/>
    </xf>
    <xf numFmtId="0" fontId="13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17" fillId="0" borderId="0" xfId="2" applyFont="1" applyFill="1" applyBorder="1" applyAlignment="1">
      <alignment horizontal="center" vertical="center"/>
    </xf>
    <xf numFmtId="0" fontId="18" fillId="2" borderId="7" xfId="2" applyFont="1" applyFill="1" applyBorder="1" applyAlignment="1" applyProtection="1">
      <alignment vertical="center" wrapText="1"/>
      <protection locked="0"/>
    </xf>
    <xf numFmtId="0" fontId="12" fillId="5" borderId="7" xfId="2" applyNumberFormat="1" applyFont="1" applyFill="1" applyBorder="1" applyAlignment="1" applyProtection="1">
      <alignment horizontal="center" vertical="center" wrapText="1"/>
      <protection locked="0"/>
    </xf>
    <xf numFmtId="168" fontId="12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8" fillId="2" borderId="7" xfId="2" applyFont="1" applyFill="1" applyBorder="1" applyAlignment="1">
      <alignment horizontal="center" vertical="center" wrapText="1"/>
    </xf>
    <xf numFmtId="167" fontId="8" fillId="9" borderId="7" xfId="2" applyNumberFormat="1" applyFont="1" applyFill="1" applyBorder="1" applyAlignment="1">
      <alignment horizontal="center" vertical="center"/>
    </xf>
    <xf numFmtId="170" fontId="19" fillId="4" borderId="7" xfId="2" applyNumberFormat="1" applyFont="1" applyFill="1" applyBorder="1" applyAlignment="1" applyProtection="1">
      <alignment horizontal="center" vertical="center" wrapText="1"/>
      <protection locked="0"/>
    </xf>
    <xf numFmtId="169" fontId="12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19" fillId="4" borderId="7" xfId="2" applyFont="1" applyFill="1" applyBorder="1" applyAlignment="1" applyProtection="1">
      <alignment horizontal="center" vertical="center" wrapText="1"/>
      <protection locked="0"/>
    </xf>
    <xf numFmtId="164" fontId="12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8" fillId="9" borderId="7" xfId="2" applyNumberFormat="1" applyFont="1" applyFill="1" applyBorder="1" applyAlignment="1">
      <alignment horizontal="center" vertical="center"/>
    </xf>
    <xf numFmtId="0" fontId="12" fillId="10" borderId="7" xfId="2" applyFont="1" applyFill="1" applyBorder="1" applyAlignment="1" applyProtection="1">
      <alignment horizontal="center" vertical="center" wrapText="1"/>
      <protection locked="0"/>
    </xf>
    <xf numFmtId="171" fontId="8" fillId="8" borderId="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21" fillId="0" borderId="0" xfId="1" applyFont="1"/>
    <xf numFmtId="0" fontId="23" fillId="3" borderId="0" xfId="1" applyFont="1" applyFill="1" applyAlignment="1">
      <alignment horizontal="center" vertical="center"/>
    </xf>
    <xf numFmtId="0" fontId="24" fillId="2" borderId="0" xfId="2" applyFont="1" applyFill="1" applyAlignment="1">
      <alignment vertical="center"/>
    </xf>
    <xf numFmtId="164" fontId="21" fillId="4" borderId="1" xfId="2" applyNumberFormat="1" applyFont="1" applyFill="1" applyBorder="1" applyAlignment="1">
      <alignment horizontal="center" vertical="center"/>
    </xf>
    <xf numFmtId="165" fontId="21" fillId="4" borderId="2" xfId="2" applyNumberFormat="1" applyFont="1" applyFill="1" applyBorder="1"/>
    <xf numFmtId="10" fontId="21" fillId="0" borderId="0" xfId="1" applyNumberFormat="1" applyFont="1"/>
    <xf numFmtId="164" fontId="21" fillId="0" borderId="0" xfId="1" applyNumberFormat="1" applyFont="1"/>
    <xf numFmtId="165" fontId="21" fillId="0" borderId="0" xfId="1" applyNumberFormat="1" applyFont="1"/>
    <xf numFmtId="164" fontId="21" fillId="4" borderId="5" xfId="2" applyNumberFormat="1" applyFont="1" applyFill="1" applyBorder="1" applyAlignment="1">
      <alignment horizontal="center" vertical="center"/>
    </xf>
    <xf numFmtId="165" fontId="21" fillId="4" borderId="6" xfId="2" applyNumberFormat="1" applyFont="1" applyFill="1" applyBorder="1"/>
    <xf numFmtId="164" fontId="21" fillId="4" borderId="3" xfId="2" applyNumberFormat="1" applyFont="1" applyFill="1" applyBorder="1" applyAlignment="1">
      <alignment horizontal="center" vertical="center"/>
    </xf>
    <xf numFmtId="165" fontId="21" fillId="4" borderId="4" xfId="2" applyNumberFormat="1" applyFont="1" applyFill="1" applyBorder="1"/>
    <xf numFmtId="0" fontId="23" fillId="3" borderId="3" xfId="2" applyFont="1" applyFill="1" applyBorder="1" applyAlignment="1">
      <alignment horizontal="center" vertical="center" wrapText="1"/>
    </xf>
    <xf numFmtId="0" fontId="23" fillId="3" borderId="4" xfId="2" applyFont="1" applyFill="1" applyBorder="1" applyAlignment="1">
      <alignment horizontal="center" vertical="center" wrapText="1"/>
    </xf>
    <xf numFmtId="166" fontId="21" fillId="0" borderId="0" xfId="1" applyNumberFormat="1" applyFont="1"/>
    <xf numFmtId="0" fontId="24" fillId="2" borderId="7" xfId="2" applyFont="1" applyFill="1" applyBorder="1" applyAlignment="1">
      <alignment vertical="center"/>
    </xf>
    <xf numFmtId="0" fontId="21" fillId="0" borderId="8" xfId="1" applyFont="1" applyBorder="1"/>
    <xf numFmtId="164" fontId="12" fillId="0" borderId="0" xfId="3" applyNumberFormat="1" applyFont="1" applyAlignment="1"/>
    <xf numFmtId="0" fontId="0" fillId="0" borderId="12" xfId="0" applyBorder="1"/>
    <xf numFmtId="0" fontId="21" fillId="0" borderId="12" xfId="1" applyFont="1" applyBorder="1"/>
    <xf numFmtId="164" fontId="12" fillId="0" borderId="12" xfId="3" applyNumberFormat="1" applyFont="1" applyBorder="1" applyAlignment="1"/>
    <xf numFmtId="0" fontId="2" fillId="0" borderId="12" xfId="1" applyFont="1" applyBorder="1" applyAlignment="1">
      <alignment horizontal="center"/>
    </xf>
    <xf numFmtId="172" fontId="12" fillId="0" borderId="0" xfId="8" applyNumberFormat="1" applyFont="1" applyAlignment="1"/>
    <xf numFmtId="172" fontId="12" fillId="0" borderId="12" xfId="8" applyNumberFormat="1" applyFont="1" applyBorder="1" applyAlignment="1"/>
    <xf numFmtId="0" fontId="20" fillId="12" borderId="0" xfId="9" applyNumberFormat="1" applyAlignment="1"/>
    <xf numFmtId="0" fontId="25" fillId="12" borderId="0" xfId="9" applyNumberFormat="1" applyFont="1" applyAlignment="1"/>
    <xf numFmtId="174" fontId="12" fillId="13" borderId="0" xfId="10" applyNumberFormat="1">
      <alignment vertical="top"/>
    </xf>
    <xf numFmtId="174" fontId="12" fillId="13" borderId="12" xfId="10" applyNumberFormat="1" applyBorder="1">
      <alignment vertical="top"/>
    </xf>
    <xf numFmtId="0" fontId="24" fillId="2" borderId="1" xfId="2" applyFont="1" applyFill="1" applyBorder="1" applyAlignment="1">
      <alignment horizontal="center" vertical="center" wrapText="1"/>
    </xf>
    <xf numFmtId="0" fontId="24" fillId="2" borderId="2" xfId="2" applyFont="1" applyFill="1" applyBorder="1" applyAlignment="1">
      <alignment horizontal="center" vertical="center" wrapText="1"/>
    </xf>
    <xf numFmtId="49" fontId="22" fillId="12" borderId="0" xfId="0" applyNumberFormat="1" applyFont="1" applyFill="1" applyBorder="1" applyAlignment="1">
      <alignment horizontal="right" vertical="center" wrapText="1"/>
    </xf>
    <xf numFmtId="164" fontId="21" fillId="0" borderId="9" xfId="1" applyNumberFormat="1" applyFont="1" applyBorder="1" applyAlignment="1">
      <alignment horizontal="center" vertical="center" wrapText="1"/>
    </xf>
    <xf numFmtId="164" fontId="21" fillId="0" borderId="10" xfId="1" applyNumberFormat="1" applyFont="1" applyBorder="1" applyAlignment="1">
      <alignment horizontal="center" vertical="center" wrapText="1"/>
    </xf>
    <xf numFmtId="164" fontId="21" fillId="11" borderId="9" xfId="1" applyNumberFormat="1" applyFont="1" applyFill="1" applyBorder="1" applyAlignment="1">
      <alignment horizontal="center" vertical="center" wrapText="1"/>
    </xf>
    <xf numFmtId="164" fontId="21" fillId="11" borderId="10" xfId="1" applyNumberFormat="1" applyFont="1" applyFill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49" fontId="14" fillId="6" borderId="9" xfId="5" applyNumberFormat="1" applyFont="1" applyFill="1" applyBorder="1" applyAlignment="1">
      <alignment horizontal="center" vertical="center" wrapText="1"/>
    </xf>
    <xf numFmtId="49" fontId="14" fillId="6" borderId="11" xfId="5" applyNumberFormat="1" applyFont="1" applyFill="1" applyBorder="1" applyAlignment="1">
      <alignment horizontal="center" vertical="center" wrapText="1"/>
    </xf>
    <xf numFmtId="49" fontId="14" fillId="6" borderId="10" xfId="5" applyNumberFormat="1" applyFont="1" applyFill="1" applyBorder="1" applyAlignment="1">
      <alignment horizontal="center" vertical="center" wrapText="1"/>
    </xf>
    <xf numFmtId="0" fontId="15" fillId="7" borderId="9" xfId="2" applyFont="1" applyFill="1" applyBorder="1" applyAlignment="1">
      <alignment horizontal="center" vertical="center"/>
    </xf>
    <xf numFmtId="0" fontId="15" fillId="7" borderId="11" xfId="2" applyFont="1" applyFill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10" xfId="2" applyFont="1" applyBorder="1" applyAlignment="1">
      <alignment horizontal="center" vertical="center"/>
    </xf>
    <xf numFmtId="49" fontId="22" fillId="14" borderId="0" xfId="0" applyNumberFormat="1" applyFont="1" applyFill="1" applyBorder="1" applyAlignment="1">
      <alignment horizontal="right" vertical="center" wrapText="1"/>
    </xf>
  </cellXfs>
  <cellStyles count="11">
    <cellStyle name="=C:\WINNT\SYSTEM32\COMMAND.COM 2" xfId="2"/>
    <cellStyle name="Blank_CEPATNEI" xfId="10"/>
    <cellStyle name="ColumnHeading_CEPATNEI" xfId="9"/>
    <cellStyle name="Comma" xfId="8" builtinId="3"/>
    <cellStyle name="Heading 4 2" xfId="5"/>
    <cellStyle name="Hyperlink" xfId="6" builtinId="8"/>
    <cellStyle name="Normal" xfId="0" builtinId="0"/>
    <cellStyle name="Normal 2" xfId="4"/>
    <cellStyle name="Normal 3" xfId="7"/>
    <cellStyle name="Normal_Copy of WSC - CDCM Volatility YOY National - Updated Mar 11" xfId="1"/>
    <cellStyle name="Percent" xfId="3" builtinId="5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cusa.co.uk/Public/DCUSADocuments.aspx?s=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21"/>
  <sheetViews>
    <sheetView showGridLines="0" tabSelected="1" workbookViewId="0"/>
  </sheetViews>
  <sheetFormatPr defaultRowHeight="12.75"/>
  <cols>
    <col min="1" max="16384" width="9.140625" style="2"/>
  </cols>
  <sheetData>
    <row r="2" spans="1:1" ht="15">
      <c r="A2" s="9" t="s">
        <v>61</v>
      </c>
    </row>
    <row r="3" spans="1:1">
      <c r="A3" s="1"/>
    </row>
    <row r="4" spans="1:1">
      <c r="A4" s="2" t="s">
        <v>50</v>
      </c>
    </row>
    <row r="5" spans="1:1">
      <c r="A5" s="3" t="s">
        <v>58</v>
      </c>
    </row>
    <row r="6" spans="1:1">
      <c r="A6" s="4"/>
    </row>
    <row r="7" spans="1:1">
      <c r="A7" s="5" t="s">
        <v>51</v>
      </c>
    </row>
    <row r="8" spans="1:1">
      <c r="A8" s="2" t="s">
        <v>52</v>
      </c>
    </row>
    <row r="9" spans="1:1" ht="12.75" customHeight="1">
      <c r="A9" s="2" t="s">
        <v>62</v>
      </c>
    </row>
    <row r="11" spans="1:1" ht="15">
      <c r="A11" s="9" t="s">
        <v>53</v>
      </c>
    </row>
    <row r="13" spans="1:1">
      <c r="A13" s="2" t="s">
        <v>59</v>
      </c>
    </row>
    <row r="14" spans="1:1">
      <c r="A14" s="2" t="s">
        <v>47</v>
      </c>
    </row>
    <row r="15" spans="1:1">
      <c r="A15" s="6" t="s">
        <v>48</v>
      </c>
    </row>
    <row r="16" spans="1:1">
      <c r="A16" s="2" t="s">
        <v>60</v>
      </c>
    </row>
    <row r="17" spans="1:1">
      <c r="A17" s="6" t="s">
        <v>49</v>
      </c>
    </row>
    <row r="18" spans="1:1">
      <c r="A18" s="7" t="s">
        <v>56</v>
      </c>
    </row>
    <row r="19" spans="1:1">
      <c r="A19" s="8" t="s">
        <v>55</v>
      </c>
    </row>
    <row r="20" spans="1:1">
      <c r="A20" s="8" t="s">
        <v>54</v>
      </c>
    </row>
    <row r="21" spans="1:1">
      <c r="A21" s="2" t="s">
        <v>57</v>
      </c>
    </row>
  </sheetData>
  <hyperlinks>
    <hyperlink ref="A5" r:id="rId1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109"/>
  <sheetViews>
    <sheetView showGridLines="0" zoomScale="70" zoomScaleNormal="70" workbookViewId="0"/>
  </sheetViews>
  <sheetFormatPr defaultRowHeight="15" outlineLevelRow="1"/>
  <cols>
    <col min="1" max="1" width="1.42578125" style="27" customWidth="1"/>
    <col min="2" max="2" width="53" style="27" bestFit="1" customWidth="1"/>
    <col min="3" max="3" width="1.42578125" style="27" customWidth="1"/>
    <col min="4" max="41" width="12.85546875" style="27" customWidth="1"/>
    <col min="42" max="268" width="9.140625" style="27"/>
    <col min="269" max="269" width="1.42578125" style="27" customWidth="1"/>
    <col min="270" max="270" width="36.5703125" style="27" bestFit="1" customWidth="1"/>
    <col min="271" max="271" width="1.42578125" style="27" customWidth="1"/>
    <col min="272" max="272" width="8.7109375" style="27" customWidth="1"/>
    <col min="273" max="273" width="9.28515625" style="27" customWidth="1"/>
    <col min="274" max="274" width="10.5703125" style="27" bestFit="1" customWidth="1"/>
    <col min="275" max="275" width="9.28515625" style="27" customWidth="1"/>
    <col min="276" max="276" width="8.7109375" style="27" customWidth="1"/>
    <col min="277" max="277" width="9.28515625" style="27" customWidth="1"/>
    <col min="278" max="278" width="8.7109375" style="27" customWidth="1"/>
    <col min="279" max="279" width="9.28515625" style="27" customWidth="1"/>
    <col min="280" max="280" width="10.5703125" style="27" bestFit="1" customWidth="1"/>
    <col min="281" max="281" width="9.28515625" style="27" customWidth="1"/>
    <col min="282" max="282" width="8.7109375" style="27" customWidth="1"/>
    <col min="283" max="283" width="9.28515625" style="27" customWidth="1"/>
    <col min="284" max="284" width="8.7109375" style="27" customWidth="1"/>
    <col min="285" max="285" width="9.28515625" style="27" customWidth="1"/>
    <col min="286" max="286" width="8.7109375" style="27" customWidth="1"/>
    <col min="287" max="287" width="9.5703125" style="27" customWidth="1"/>
    <col min="288" max="288" width="10.5703125" style="27" bestFit="1" customWidth="1"/>
    <col min="289" max="289" width="9.28515625" style="27" customWidth="1"/>
    <col min="290" max="290" width="8.7109375" style="27" customWidth="1"/>
    <col min="291" max="291" width="9.28515625" style="27" customWidth="1"/>
    <col min="292" max="292" width="8.7109375" style="27" customWidth="1"/>
    <col min="293" max="293" width="9.28515625" style="27" customWidth="1"/>
    <col min="294" max="294" width="10.5703125" style="27" bestFit="1" customWidth="1"/>
    <col min="295" max="295" width="9.28515625" style="27" customWidth="1"/>
    <col min="296" max="296" width="10.5703125" style="27" bestFit="1" customWidth="1"/>
    <col min="297" max="524" width="9.140625" style="27"/>
    <col min="525" max="525" width="1.42578125" style="27" customWidth="1"/>
    <col min="526" max="526" width="36.5703125" style="27" bestFit="1" customWidth="1"/>
    <col min="527" max="527" width="1.42578125" style="27" customWidth="1"/>
    <col min="528" max="528" width="8.7109375" style="27" customWidth="1"/>
    <col min="529" max="529" width="9.28515625" style="27" customWidth="1"/>
    <col min="530" max="530" width="10.5703125" style="27" bestFit="1" customWidth="1"/>
    <col min="531" max="531" width="9.28515625" style="27" customWidth="1"/>
    <col min="532" max="532" width="8.7109375" style="27" customWidth="1"/>
    <col min="533" max="533" width="9.28515625" style="27" customWidth="1"/>
    <col min="534" max="534" width="8.7109375" style="27" customWidth="1"/>
    <col min="535" max="535" width="9.28515625" style="27" customWidth="1"/>
    <col min="536" max="536" width="10.5703125" style="27" bestFit="1" customWidth="1"/>
    <col min="537" max="537" width="9.28515625" style="27" customWidth="1"/>
    <col min="538" max="538" width="8.7109375" style="27" customWidth="1"/>
    <col min="539" max="539" width="9.28515625" style="27" customWidth="1"/>
    <col min="540" max="540" width="8.7109375" style="27" customWidth="1"/>
    <col min="541" max="541" width="9.28515625" style="27" customWidth="1"/>
    <col min="542" max="542" width="8.7109375" style="27" customWidth="1"/>
    <col min="543" max="543" width="9.5703125" style="27" customWidth="1"/>
    <col min="544" max="544" width="10.5703125" style="27" bestFit="1" customWidth="1"/>
    <col min="545" max="545" width="9.28515625" style="27" customWidth="1"/>
    <col min="546" max="546" width="8.7109375" style="27" customWidth="1"/>
    <col min="547" max="547" width="9.28515625" style="27" customWidth="1"/>
    <col min="548" max="548" width="8.7109375" style="27" customWidth="1"/>
    <col min="549" max="549" width="9.28515625" style="27" customWidth="1"/>
    <col min="550" max="550" width="10.5703125" style="27" bestFit="1" customWidth="1"/>
    <col min="551" max="551" width="9.28515625" style="27" customWidth="1"/>
    <col min="552" max="552" width="10.5703125" style="27" bestFit="1" customWidth="1"/>
    <col min="553" max="780" width="9.140625" style="27"/>
    <col min="781" max="781" width="1.42578125" style="27" customWidth="1"/>
    <col min="782" max="782" width="36.5703125" style="27" bestFit="1" customWidth="1"/>
    <col min="783" max="783" width="1.42578125" style="27" customWidth="1"/>
    <col min="784" max="784" width="8.7109375" style="27" customWidth="1"/>
    <col min="785" max="785" width="9.28515625" style="27" customWidth="1"/>
    <col min="786" max="786" width="10.5703125" style="27" bestFit="1" customWidth="1"/>
    <col min="787" max="787" width="9.28515625" style="27" customWidth="1"/>
    <col min="788" max="788" width="8.7109375" style="27" customWidth="1"/>
    <col min="789" max="789" width="9.28515625" style="27" customWidth="1"/>
    <col min="790" max="790" width="8.7109375" style="27" customWidth="1"/>
    <col min="791" max="791" width="9.28515625" style="27" customWidth="1"/>
    <col min="792" max="792" width="10.5703125" style="27" bestFit="1" customWidth="1"/>
    <col min="793" max="793" width="9.28515625" style="27" customWidth="1"/>
    <col min="794" max="794" width="8.7109375" style="27" customWidth="1"/>
    <col min="795" max="795" width="9.28515625" style="27" customWidth="1"/>
    <col min="796" max="796" width="8.7109375" style="27" customWidth="1"/>
    <col min="797" max="797" width="9.28515625" style="27" customWidth="1"/>
    <col min="798" max="798" width="8.7109375" style="27" customWidth="1"/>
    <col min="799" max="799" width="9.5703125" style="27" customWidth="1"/>
    <col min="800" max="800" width="10.5703125" style="27" bestFit="1" customWidth="1"/>
    <col min="801" max="801" width="9.28515625" style="27" customWidth="1"/>
    <col min="802" max="802" width="8.7109375" style="27" customWidth="1"/>
    <col min="803" max="803" width="9.28515625" style="27" customWidth="1"/>
    <col min="804" max="804" width="8.7109375" style="27" customWidth="1"/>
    <col min="805" max="805" width="9.28515625" style="27" customWidth="1"/>
    <col min="806" max="806" width="10.5703125" style="27" bestFit="1" customWidth="1"/>
    <col min="807" max="807" width="9.28515625" style="27" customWidth="1"/>
    <col min="808" max="808" width="10.5703125" style="27" bestFit="1" customWidth="1"/>
    <col min="809" max="1036" width="9.140625" style="27"/>
    <col min="1037" max="1037" width="1.42578125" style="27" customWidth="1"/>
    <col min="1038" max="1038" width="36.5703125" style="27" bestFit="1" customWidth="1"/>
    <col min="1039" max="1039" width="1.42578125" style="27" customWidth="1"/>
    <col min="1040" max="1040" width="8.7109375" style="27" customWidth="1"/>
    <col min="1041" max="1041" width="9.28515625" style="27" customWidth="1"/>
    <col min="1042" max="1042" width="10.5703125" style="27" bestFit="1" customWidth="1"/>
    <col min="1043" max="1043" width="9.28515625" style="27" customWidth="1"/>
    <col min="1044" max="1044" width="8.7109375" style="27" customWidth="1"/>
    <col min="1045" max="1045" width="9.28515625" style="27" customWidth="1"/>
    <col min="1046" max="1046" width="8.7109375" style="27" customWidth="1"/>
    <col min="1047" max="1047" width="9.28515625" style="27" customWidth="1"/>
    <col min="1048" max="1048" width="10.5703125" style="27" bestFit="1" customWidth="1"/>
    <col min="1049" max="1049" width="9.28515625" style="27" customWidth="1"/>
    <col min="1050" max="1050" width="8.7109375" style="27" customWidth="1"/>
    <col min="1051" max="1051" width="9.28515625" style="27" customWidth="1"/>
    <col min="1052" max="1052" width="8.7109375" style="27" customWidth="1"/>
    <col min="1053" max="1053" width="9.28515625" style="27" customWidth="1"/>
    <col min="1054" max="1054" width="8.7109375" style="27" customWidth="1"/>
    <col min="1055" max="1055" width="9.5703125" style="27" customWidth="1"/>
    <col min="1056" max="1056" width="10.5703125" style="27" bestFit="1" customWidth="1"/>
    <col min="1057" max="1057" width="9.28515625" style="27" customWidth="1"/>
    <col min="1058" max="1058" width="8.7109375" style="27" customWidth="1"/>
    <col min="1059" max="1059" width="9.28515625" style="27" customWidth="1"/>
    <col min="1060" max="1060" width="8.7109375" style="27" customWidth="1"/>
    <col min="1061" max="1061" width="9.28515625" style="27" customWidth="1"/>
    <col min="1062" max="1062" width="10.5703125" style="27" bestFit="1" customWidth="1"/>
    <col min="1063" max="1063" width="9.28515625" style="27" customWidth="1"/>
    <col min="1064" max="1064" width="10.5703125" style="27" bestFit="1" customWidth="1"/>
    <col min="1065" max="1292" width="9.140625" style="27"/>
    <col min="1293" max="1293" width="1.42578125" style="27" customWidth="1"/>
    <col min="1294" max="1294" width="36.5703125" style="27" bestFit="1" customWidth="1"/>
    <col min="1295" max="1295" width="1.42578125" style="27" customWidth="1"/>
    <col min="1296" max="1296" width="8.7109375" style="27" customWidth="1"/>
    <col min="1297" max="1297" width="9.28515625" style="27" customWidth="1"/>
    <col min="1298" max="1298" width="10.5703125" style="27" bestFit="1" customWidth="1"/>
    <col min="1299" max="1299" width="9.28515625" style="27" customWidth="1"/>
    <col min="1300" max="1300" width="8.7109375" style="27" customWidth="1"/>
    <col min="1301" max="1301" width="9.28515625" style="27" customWidth="1"/>
    <col min="1302" max="1302" width="8.7109375" style="27" customWidth="1"/>
    <col min="1303" max="1303" width="9.28515625" style="27" customWidth="1"/>
    <col min="1304" max="1304" width="10.5703125" style="27" bestFit="1" customWidth="1"/>
    <col min="1305" max="1305" width="9.28515625" style="27" customWidth="1"/>
    <col min="1306" max="1306" width="8.7109375" style="27" customWidth="1"/>
    <col min="1307" max="1307" width="9.28515625" style="27" customWidth="1"/>
    <col min="1308" max="1308" width="8.7109375" style="27" customWidth="1"/>
    <col min="1309" max="1309" width="9.28515625" style="27" customWidth="1"/>
    <col min="1310" max="1310" width="8.7109375" style="27" customWidth="1"/>
    <col min="1311" max="1311" width="9.5703125" style="27" customWidth="1"/>
    <col min="1312" max="1312" width="10.5703125" style="27" bestFit="1" customWidth="1"/>
    <col min="1313" max="1313" width="9.28515625" style="27" customWidth="1"/>
    <col min="1314" max="1314" width="8.7109375" style="27" customWidth="1"/>
    <col min="1315" max="1315" width="9.28515625" style="27" customWidth="1"/>
    <col min="1316" max="1316" width="8.7109375" style="27" customWidth="1"/>
    <col min="1317" max="1317" width="9.28515625" style="27" customWidth="1"/>
    <col min="1318" max="1318" width="10.5703125" style="27" bestFit="1" customWidth="1"/>
    <col min="1319" max="1319" width="9.28515625" style="27" customWidth="1"/>
    <col min="1320" max="1320" width="10.5703125" style="27" bestFit="1" customWidth="1"/>
    <col min="1321" max="1548" width="9.140625" style="27"/>
    <col min="1549" max="1549" width="1.42578125" style="27" customWidth="1"/>
    <col min="1550" max="1550" width="36.5703125" style="27" bestFit="1" customWidth="1"/>
    <col min="1551" max="1551" width="1.42578125" style="27" customWidth="1"/>
    <col min="1552" max="1552" width="8.7109375" style="27" customWidth="1"/>
    <col min="1553" max="1553" width="9.28515625" style="27" customWidth="1"/>
    <col min="1554" max="1554" width="10.5703125" style="27" bestFit="1" customWidth="1"/>
    <col min="1555" max="1555" width="9.28515625" style="27" customWidth="1"/>
    <col min="1556" max="1556" width="8.7109375" style="27" customWidth="1"/>
    <col min="1557" max="1557" width="9.28515625" style="27" customWidth="1"/>
    <col min="1558" max="1558" width="8.7109375" style="27" customWidth="1"/>
    <col min="1559" max="1559" width="9.28515625" style="27" customWidth="1"/>
    <col min="1560" max="1560" width="10.5703125" style="27" bestFit="1" customWidth="1"/>
    <col min="1561" max="1561" width="9.28515625" style="27" customWidth="1"/>
    <col min="1562" max="1562" width="8.7109375" style="27" customWidth="1"/>
    <col min="1563" max="1563" width="9.28515625" style="27" customWidth="1"/>
    <col min="1564" max="1564" width="8.7109375" style="27" customWidth="1"/>
    <col min="1565" max="1565" width="9.28515625" style="27" customWidth="1"/>
    <col min="1566" max="1566" width="8.7109375" style="27" customWidth="1"/>
    <col min="1567" max="1567" width="9.5703125" style="27" customWidth="1"/>
    <col min="1568" max="1568" width="10.5703125" style="27" bestFit="1" customWidth="1"/>
    <col min="1569" max="1569" width="9.28515625" style="27" customWidth="1"/>
    <col min="1570" max="1570" width="8.7109375" style="27" customWidth="1"/>
    <col min="1571" max="1571" width="9.28515625" style="27" customWidth="1"/>
    <col min="1572" max="1572" width="8.7109375" style="27" customWidth="1"/>
    <col min="1573" max="1573" width="9.28515625" style="27" customWidth="1"/>
    <col min="1574" max="1574" width="10.5703125" style="27" bestFit="1" customWidth="1"/>
    <col min="1575" max="1575" width="9.28515625" style="27" customWidth="1"/>
    <col min="1576" max="1576" width="10.5703125" style="27" bestFit="1" customWidth="1"/>
    <col min="1577" max="1804" width="9.140625" style="27"/>
    <col min="1805" max="1805" width="1.42578125" style="27" customWidth="1"/>
    <col min="1806" max="1806" width="36.5703125" style="27" bestFit="1" customWidth="1"/>
    <col min="1807" max="1807" width="1.42578125" style="27" customWidth="1"/>
    <col min="1808" max="1808" width="8.7109375" style="27" customWidth="1"/>
    <col min="1809" max="1809" width="9.28515625" style="27" customWidth="1"/>
    <col min="1810" max="1810" width="10.5703125" style="27" bestFit="1" customWidth="1"/>
    <col min="1811" max="1811" width="9.28515625" style="27" customWidth="1"/>
    <col min="1812" max="1812" width="8.7109375" style="27" customWidth="1"/>
    <col min="1813" max="1813" width="9.28515625" style="27" customWidth="1"/>
    <col min="1814" max="1814" width="8.7109375" style="27" customWidth="1"/>
    <col min="1815" max="1815" width="9.28515625" style="27" customWidth="1"/>
    <col min="1816" max="1816" width="10.5703125" style="27" bestFit="1" customWidth="1"/>
    <col min="1817" max="1817" width="9.28515625" style="27" customWidth="1"/>
    <col min="1818" max="1818" width="8.7109375" style="27" customWidth="1"/>
    <col min="1819" max="1819" width="9.28515625" style="27" customWidth="1"/>
    <col min="1820" max="1820" width="8.7109375" style="27" customWidth="1"/>
    <col min="1821" max="1821" width="9.28515625" style="27" customWidth="1"/>
    <col min="1822" max="1822" width="8.7109375" style="27" customWidth="1"/>
    <col min="1823" max="1823" width="9.5703125" style="27" customWidth="1"/>
    <col min="1824" max="1824" width="10.5703125" style="27" bestFit="1" customWidth="1"/>
    <col min="1825" max="1825" width="9.28515625" style="27" customWidth="1"/>
    <col min="1826" max="1826" width="8.7109375" style="27" customWidth="1"/>
    <col min="1827" max="1827" width="9.28515625" style="27" customWidth="1"/>
    <col min="1828" max="1828" width="8.7109375" style="27" customWidth="1"/>
    <col min="1829" max="1829" width="9.28515625" style="27" customWidth="1"/>
    <col min="1830" max="1830" width="10.5703125" style="27" bestFit="1" customWidth="1"/>
    <col min="1831" max="1831" width="9.28515625" style="27" customWidth="1"/>
    <col min="1832" max="1832" width="10.5703125" style="27" bestFit="1" customWidth="1"/>
    <col min="1833" max="2060" width="9.140625" style="27"/>
    <col min="2061" max="2061" width="1.42578125" style="27" customWidth="1"/>
    <col min="2062" max="2062" width="36.5703125" style="27" bestFit="1" customWidth="1"/>
    <col min="2063" max="2063" width="1.42578125" style="27" customWidth="1"/>
    <col min="2064" max="2064" width="8.7109375" style="27" customWidth="1"/>
    <col min="2065" max="2065" width="9.28515625" style="27" customWidth="1"/>
    <col min="2066" max="2066" width="10.5703125" style="27" bestFit="1" customWidth="1"/>
    <col min="2067" max="2067" width="9.28515625" style="27" customWidth="1"/>
    <col min="2068" max="2068" width="8.7109375" style="27" customWidth="1"/>
    <col min="2069" max="2069" width="9.28515625" style="27" customWidth="1"/>
    <col min="2070" max="2070" width="8.7109375" style="27" customWidth="1"/>
    <col min="2071" max="2071" width="9.28515625" style="27" customWidth="1"/>
    <col min="2072" max="2072" width="10.5703125" style="27" bestFit="1" customWidth="1"/>
    <col min="2073" max="2073" width="9.28515625" style="27" customWidth="1"/>
    <col min="2074" max="2074" width="8.7109375" style="27" customWidth="1"/>
    <col min="2075" max="2075" width="9.28515625" style="27" customWidth="1"/>
    <col min="2076" max="2076" width="8.7109375" style="27" customWidth="1"/>
    <col min="2077" max="2077" width="9.28515625" style="27" customWidth="1"/>
    <col min="2078" max="2078" width="8.7109375" style="27" customWidth="1"/>
    <col min="2079" max="2079" width="9.5703125" style="27" customWidth="1"/>
    <col min="2080" max="2080" width="10.5703125" style="27" bestFit="1" customWidth="1"/>
    <col min="2081" max="2081" width="9.28515625" style="27" customWidth="1"/>
    <col min="2082" max="2082" width="8.7109375" style="27" customWidth="1"/>
    <col min="2083" max="2083" width="9.28515625" style="27" customWidth="1"/>
    <col min="2084" max="2084" width="8.7109375" style="27" customWidth="1"/>
    <col min="2085" max="2085" width="9.28515625" style="27" customWidth="1"/>
    <col min="2086" max="2086" width="10.5703125" style="27" bestFit="1" customWidth="1"/>
    <col min="2087" max="2087" width="9.28515625" style="27" customWidth="1"/>
    <col min="2088" max="2088" width="10.5703125" style="27" bestFit="1" customWidth="1"/>
    <col min="2089" max="2316" width="9.140625" style="27"/>
    <col min="2317" max="2317" width="1.42578125" style="27" customWidth="1"/>
    <col min="2318" max="2318" width="36.5703125" style="27" bestFit="1" customWidth="1"/>
    <col min="2319" max="2319" width="1.42578125" style="27" customWidth="1"/>
    <col min="2320" max="2320" width="8.7109375" style="27" customWidth="1"/>
    <col min="2321" max="2321" width="9.28515625" style="27" customWidth="1"/>
    <col min="2322" max="2322" width="10.5703125" style="27" bestFit="1" customWidth="1"/>
    <col min="2323" max="2323" width="9.28515625" style="27" customWidth="1"/>
    <col min="2324" max="2324" width="8.7109375" style="27" customWidth="1"/>
    <col min="2325" max="2325" width="9.28515625" style="27" customWidth="1"/>
    <col min="2326" max="2326" width="8.7109375" style="27" customWidth="1"/>
    <col min="2327" max="2327" width="9.28515625" style="27" customWidth="1"/>
    <col min="2328" max="2328" width="10.5703125" style="27" bestFit="1" customWidth="1"/>
    <col min="2329" max="2329" width="9.28515625" style="27" customWidth="1"/>
    <col min="2330" max="2330" width="8.7109375" style="27" customWidth="1"/>
    <col min="2331" max="2331" width="9.28515625" style="27" customWidth="1"/>
    <col min="2332" max="2332" width="8.7109375" style="27" customWidth="1"/>
    <col min="2333" max="2333" width="9.28515625" style="27" customWidth="1"/>
    <col min="2334" max="2334" width="8.7109375" style="27" customWidth="1"/>
    <col min="2335" max="2335" width="9.5703125" style="27" customWidth="1"/>
    <col min="2336" max="2336" width="10.5703125" style="27" bestFit="1" customWidth="1"/>
    <col min="2337" max="2337" width="9.28515625" style="27" customWidth="1"/>
    <col min="2338" max="2338" width="8.7109375" style="27" customWidth="1"/>
    <col min="2339" max="2339" width="9.28515625" style="27" customWidth="1"/>
    <col min="2340" max="2340" width="8.7109375" style="27" customWidth="1"/>
    <col min="2341" max="2341" width="9.28515625" style="27" customWidth="1"/>
    <col min="2342" max="2342" width="10.5703125" style="27" bestFit="1" customWidth="1"/>
    <col min="2343" max="2343" width="9.28515625" style="27" customWidth="1"/>
    <col min="2344" max="2344" width="10.5703125" style="27" bestFit="1" customWidth="1"/>
    <col min="2345" max="2572" width="9.140625" style="27"/>
    <col min="2573" max="2573" width="1.42578125" style="27" customWidth="1"/>
    <col min="2574" max="2574" width="36.5703125" style="27" bestFit="1" customWidth="1"/>
    <col min="2575" max="2575" width="1.42578125" style="27" customWidth="1"/>
    <col min="2576" max="2576" width="8.7109375" style="27" customWidth="1"/>
    <col min="2577" max="2577" width="9.28515625" style="27" customWidth="1"/>
    <col min="2578" max="2578" width="10.5703125" style="27" bestFit="1" customWidth="1"/>
    <col min="2579" max="2579" width="9.28515625" style="27" customWidth="1"/>
    <col min="2580" max="2580" width="8.7109375" style="27" customWidth="1"/>
    <col min="2581" max="2581" width="9.28515625" style="27" customWidth="1"/>
    <col min="2582" max="2582" width="8.7109375" style="27" customWidth="1"/>
    <col min="2583" max="2583" width="9.28515625" style="27" customWidth="1"/>
    <col min="2584" max="2584" width="10.5703125" style="27" bestFit="1" customWidth="1"/>
    <col min="2585" max="2585" width="9.28515625" style="27" customWidth="1"/>
    <col min="2586" max="2586" width="8.7109375" style="27" customWidth="1"/>
    <col min="2587" max="2587" width="9.28515625" style="27" customWidth="1"/>
    <col min="2588" max="2588" width="8.7109375" style="27" customWidth="1"/>
    <col min="2589" max="2589" width="9.28515625" style="27" customWidth="1"/>
    <col min="2590" max="2590" width="8.7109375" style="27" customWidth="1"/>
    <col min="2591" max="2591" width="9.5703125" style="27" customWidth="1"/>
    <col min="2592" max="2592" width="10.5703125" style="27" bestFit="1" customWidth="1"/>
    <col min="2593" max="2593" width="9.28515625" style="27" customWidth="1"/>
    <col min="2594" max="2594" width="8.7109375" style="27" customWidth="1"/>
    <col min="2595" max="2595" width="9.28515625" style="27" customWidth="1"/>
    <col min="2596" max="2596" width="8.7109375" style="27" customWidth="1"/>
    <col min="2597" max="2597" width="9.28515625" style="27" customWidth="1"/>
    <col min="2598" max="2598" width="10.5703125" style="27" bestFit="1" customWidth="1"/>
    <col min="2599" max="2599" width="9.28515625" style="27" customWidth="1"/>
    <col min="2600" max="2600" width="10.5703125" style="27" bestFit="1" customWidth="1"/>
    <col min="2601" max="2828" width="9.140625" style="27"/>
    <col min="2829" max="2829" width="1.42578125" style="27" customWidth="1"/>
    <col min="2830" max="2830" width="36.5703125" style="27" bestFit="1" customWidth="1"/>
    <col min="2831" max="2831" width="1.42578125" style="27" customWidth="1"/>
    <col min="2832" max="2832" width="8.7109375" style="27" customWidth="1"/>
    <col min="2833" max="2833" width="9.28515625" style="27" customWidth="1"/>
    <col min="2834" max="2834" width="10.5703125" style="27" bestFit="1" customWidth="1"/>
    <col min="2835" max="2835" width="9.28515625" style="27" customWidth="1"/>
    <col min="2836" max="2836" width="8.7109375" style="27" customWidth="1"/>
    <col min="2837" max="2837" width="9.28515625" style="27" customWidth="1"/>
    <col min="2838" max="2838" width="8.7109375" style="27" customWidth="1"/>
    <col min="2839" max="2839" width="9.28515625" style="27" customWidth="1"/>
    <col min="2840" max="2840" width="10.5703125" style="27" bestFit="1" customWidth="1"/>
    <col min="2841" max="2841" width="9.28515625" style="27" customWidth="1"/>
    <col min="2842" max="2842" width="8.7109375" style="27" customWidth="1"/>
    <col min="2843" max="2843" width="9.28515625" style="27" customWidth="1"/>
    <col min="2844" max="2844" width="8.7109375" style="27" customWidth="1"/>
    <col min="2845" max="2845" width="9.28515625" style="27" customWidth="1"/>
    <col min="2846" max="2846" width="8.7109375" style="27" customWidth="1"/>
    <col min="2847" max="2847" width="9.5703125" style="27" customWidth="1"/>
    <col min="2848" max="2848" width="10.5703125" style="27" bestFit="1" customWidth="1"/>
    <col min="2849" max="2849" width="9.28515625" style="27" customWidth="1"/>
    <col min="2850" max="2850" width="8.7109375" style="27" customWidth="1"/>
    <col min="2851" max="2851" width="9.28515625" style="27" customWidth="1"/>
    <col min="2852" max="2852" width="8.7109375" style="27" customWidth="1"/>
    <col min="2853" max="2853" width="9.28515625" style="27" customWidth="1"/>
    <col min="2854" max="2854" width="10.5703125" style="27" bestFit="1" customWidth="1"/>
    <col min="2855" max="2855" width="9.28515625" style="27" customWidth="1"/>
    <col min="2856" max="2856" width="10.5703125" style="27" bestFit="1" customWidth="1"/>
    <col min="2857" max="3084" width="9.140625" style="27"/>
    <col min="3085" max="3085" width="1.42578125" style="27" customWidth="1"/>
    <col min="3086" max="3086" width="36.5703125" style="27" bestFit="1" customWidth="1"/>
    <col min="3087" max="3087" width="1.42578125" style="27" customWidth="1"/>
    <col min="3088" max="3088" width="8.7109375" style="27" customWidth="1"/>
    <col min="3089" max="3089" width="9.28515625" style="27" customWidth="1"/>
    <col min="3090" max="3090" width="10.5703125" style="27" bestFit="1" customWidth="1"/>
    <col min="3091" max="3091" width="9.28515625" style="27" customWidth="1"/>
    <col min="3092" max="3092" width="8.7109375" style="27" customWidth="1"/>
    <col min="3093" max="3093" width="9.28515625" style="27" customWidth="1"/>
    <col min="3094" max="3094" width="8.7109375" style="27" customWidth="1"/>
    <col min="3095" max="3095" width="9.28515625" style="27" customWidth="1"/>
    <col min="3096" max="3096" width="10.5703125" style="27" bestFit="1" customWidth="1"/>
    <col min="3097" max="3097" width="9.28515625" style="27" customWidth="1"/>
    <col min="3098" max="3098" width="8.7109375" style="27" customWidth="1"/>
    <col min="3099" max="3099" width="9.28515625" style="27" customWidth="1"/>
    <col min="3100" max="3100" width="8.7109375" style="27" customWidth="1"/>
    <col min="3101" max="3101" width="9.28515625" style="27" customWidth="1"/>
    <col min="3102" max="3102" width="8.7109375" style="27" customWidth="1"/>
    <col min="3103" max="3103" width="9.5703125" style="27" customWidth="1"/>
    <col min="3104" max="3104" width="10.5703125" style="27" bestFit="1" customWidth="1"/>
    <col min="3105" max="3105" width="9.28515625" style="27" customWidth="1"/>
    <col min="3106" max="3106" width="8.7109375" style="27" customWidth="1"/>
    <col min="3107" max="3107" width="9.28515625" style="27" customWidth="1"/>
    <col min="3108" max="3108" width="8.7109375" style="27" customWidth="1"/>
    <col min="3109" max="3109" width="9.28515625" style="27" customWidth="1"/>
    <col min="3110" max="3110" width="10.5703125" style="27" bestFit="1" customWidth="1"/>
    <col min="3111" max="3111" width="9.28515625" style="27" customWidth="1"/>
    <col min="3112" max="3112" width="10.5703125" style="27" bestFit="1" customWidth="1"/>
    <col min="3113" max="3340" width="9.140625" style="27"/>
    <col min="3341" max="3341" width="1.42578125" style="27" customWidth="1"/>
    <col min="3342" max="3342" width="36.5703125" style="27" bestFit="1" customWidth="1"/>
    <col min="3343" max="3343" width="1.42578125" style="27" customWidth="1"/>
    <col min="3344" max="3344" width="8.7109375" style="27" customWidth="1"/>
    <col min="3345" max="3345" width="9.28515625" style="27" customWidth="1"/>
    <col min="3346" max="3346" width="10.5703125" style="27" bestFit="1" customWidth="1"/>
    <col min="3347" max="3347" width="9.28515625" style="27" customWidth="1"/>
    <col min="3348" max="3348" width="8.7109375" style="27" customWidth="1"/>
    <col min="3349" max="3349" width="9.28515625" style="27" customWidth="1"/>
    <col min="3350" max="3350" width="8.7109375" style="27" customWidth="1"/>
    <col min="3351" max="3351" width="9.28515625" style="27" customWidth="1"/>
    <col min="3352" max="3352" width="10.5703125" style="27" bestFit="1" customWidth="1"/>
    <col min="3353" max="3353" width="9.28515625" style="27" customWidth="1"/>
    <col min="3354" max="3354" width="8.7109375" style="27" customWidth="1"/>
    <col min="3355" max="3355" width="9.28515625" style="27" customWidth="1"/>
    <col min="3356" max="3356" width="8.7109375" style="27" customWidth="1"/>
    <col min="3357" max="3357" width="9.28515625" style="27" customWidth="1"/>
    <col min="3358" max="3358" width="8.7109375" style="27" customWidth="1"/>
    <col min="3359" max="3359" width="9.5703125" style="27" customWidth="1"/>
    <col min="3360" max="3360" width="10.5703125" style="27" bestFit="1" customWidth="1"/>
    <col min="3361" max="3361" width="9.28515625" style="27" customWidth="1"/>
    <col min="3362" max="3362" width="8.7109375" style="27" customWidth="1"/>
    <col min="3363" max="3363" width="9.28515625" style="27" customWidth="1"/>
    <col min="3364" max="3364" width="8.7109375" style="27" customWidth="1"/>
    <col min="3365" max="3365" width="9.28515625" style="27" customWidth="1"/>
    <col min="3366" max="3366" width="10.5703125" style="27" bestFit="1" customWidth="1"/>
    <col min="3367" max="3367" width="9.28515625" style="27" customWidth="1"/>
    <col min="3368" max="3368" width="10.5703125" style="27" bestFit="1" customWidth="1"/>
    <col min="3369" max="3596" width="9.140625" style="27"/>
    <col min="3597" max="3597" width="1.42578125" style="27" customWidth="1"/>
    <col min="3598" max="3598" width="36.5703125" style="27" bestFit="1" customWidth="1"/>
    <col min="3599" max="3599" width="1.42578125" style="27" customWidth="1"/>
    <col min="3600" max="3600" width="8.7109375" style="27" customWidth="1"/>
    <col min="3601" max="3601" width="9.28515625" style="27" customWidth="1"/>
    <col min="3602" max="3602" width="10.5703125" style="27" bestFit="1" customWidth="1"/>
    <col min="3603" max="3603" width="9.28515625" style="27" customWidth="1"/>
    <col min="3604" max="3604" width="8.7109375" style="27" customWidth="1"/>
    <col min="3605" max="3605" width="9.28515625" style="27" customWidth="1"/>
    <col min="3606" max="3606" width="8.7109375" style="27" customWidth="1"/>
    <col min="3607" max="3607" width="9.28515625" style="27" customWidth="1"/>
    <col min="3608" max="3608" width="10.5703125" style="27" bestFit="1" customWidth="1"/>
    <col min="3609" max="3609" width="9.28515625" style="27" customWidth="1"/>
    <col min="3610" max="3610" width="8.7109375" style="27" customWidth="1"/>
    <col min="3611" max="3611" width="9.28515625" style="27" customWidth="1"/>
    <col min="3612" max="3612" width="8.7109375" style="27" customWidth="1"/>
    <col min="3613" max="3613" width="9.28515625" style="27" customWidth="1"/>
    <col min="3614" max="3614" width="8.7109375" style="27" customWidth="1"/>
    <col min="3615" max="3615" width="9.5703125" style="27" customWidth="1"/>
    <col min="3616" max="3616" width="10.5703125" style="27" bestFit="1" customWidth="1"/>
    <col min="3617" max="3617" width="9.28515625" style="27" customWidth="1"/>
    <col min="3618" max="3618" width="8.7109375" style="27" customWidth="1"/>
    <col min="3619" max="3619" width="9.28515625" style="27" customWidth="1"/>
    <col min="3620" max="3620" width="8.7109375" style="27" customWidth="1"/>
    <col min="3621" max="3621" width="9.28515625" style="27" customWidth="1"/>
    <col min="3622" max="3622" width="10.5703125" style="27" bestFit="1" customWidth="1"/>
    <col min="3623" max="3623" width="9.28515625" style="27" customWidth="1"/>
    <col min="3624" max="3624" width="10.5703125" style="27" bestFit="1" customWidth="1"/>
    <col min="3625" max="3852" width="9.140625" style="27"/>
    <col min="3853" max="3853" width="1.42578125" style="27" customWidth="1"/>
    <col min="3854" max="3854" width="36.5703125" style="27" bestFit="1" customWidth="1"/>
    <col min="3855" max="3855" width="1.42578125" style="27" customWidth="1"/>
    <col min="3856" max="3856" width="8.7109375" style="27" customWidth="1"/>
    <col min="3857" max="3857" width="9.28515625" style="27" customWidth="1"/>
    <col min="3858" max="3858" width="10.5703125" style="27" bestFit="1" customWidth="1"/>
    <col min="3859" max="3859" width="9.28515625" style="27" customWidth="1"/>
    <col min="3860" max="3860" width="8.7109375" style="27" customWidth="1"/>
    <col min="3861" max="3861" width="9.28515625" style="27" customWidth="1"/>
    <col min="3862" max="3862" width="8.7109375" style="27" customWidth="1"/>
    <col min="3863" max="3863" width="9.28515625" style="27" customWidth="1"/>
    <col min="3864" max="3864" width="10.5703125" style="27" bestFit="1" customWidth="1"/>
    <col min="3865" max="3865" width="9.28515625" style="27" customWidth="1"/>
    <col min="3866" max="3866" width="8.7109375" style="27" customWidth="1"/>
    <col min="3867" max="3867" width="9.28515625" style="27" customWidth="1"/>
    <col min="3868" max="3868" width="8.7109375" style="27" customWidth="1"/>
    <col min="3869" max="3869" width="9.28515625" style="27" customWidth="1"/>
    <col min="3870" max="3870" width="8.7109375" style="27" customWidth="1"/>
    <col min="3871" max="3871" width="9.5703125" style="27" customWidth="1"/>
    <col min="3872" max="3872" width="10.5703125" style="27" bestFit="1" customWidth="1"/>
    <col min="3873" max="3873" width="9.28515625" style="27" customWidth="1"/>
    <col min="3874" max="3874" width="8.7109375" style="27" customWidth="1"/>
    <col min="3875" max="3875" width="9.28515625" style="27" customWidth="1"/>
    <col min="3876" max="3876" width="8.7109375" style="27" customWidth="1"/>
    <col min="3877" max="3877" width="9.28515625" style="27" customWidth="1"/>
    <col min="3878" max="3878" width="10.5703125" style="27" bestFit="1" customWidth="1"/>
    <col min="3879" max="3879" width="9.28515625" style="27" customWidth="1"/>
    <col min="3880" max="3880" width="10.5703125" style="27" bestFit="1" customWidth="1"/>
    <col min="3881" max="4108" width="9.140625" style="27"/>
    <col min="4109" max="4109" width="1.42578125" style="27" customWidth="1"/>
    <col min="4110" max="4110" width="36.5703125" style="27" bestFit="1" customWidth="1"/>
    <col min="4111" max="4111" width="1.42578125" style="27" customWidth="1"/>
    <col min="4112" max="4112" width="8.7109375" style="27" customWidth="1"/>
    <col min="4113" max="4113" width="9.28515625" style="27" customWidth="1"/>
    <col min="4114" max="4114" width="10.5703125" style="27" bestFit="1" customWidth="1"/>
    <col min="4115" max="4115" width="9.28515625" style="27" customWidth="1"/>
    <col min="4116" max="4116" width="8.7109375" style="27" customWidth="1"/>
    <col min="4117" max="4117" width="9.28515625" style="27" customWidth="1"/>
    <col min="4118" max="4118" width="8.7109375" style="27" customWidth="1"/>
    <col min="4119" max="4119" width="9.28515625" style="27" customWidth="1"/>
    <col min="4120" max="4120" width="10.5703125" style="27" bestFit="1" customWidth="1"/>
    <col min="4121" max="4121" width="9.28515625" style="27" customWidth="1"/>
    <col min="4122" max="4122" width="8.7109375" style="27" customWidth="1"/>
    <col min="4123" max="4123" width="9.28515625" style="27" customWidth="1"/>
    <col min="4124" max="4124" width="8.7109375" style="27" customWidth="1"/>
    <col min="4125" max="4125" width="9.28515625" style="27" customWidth="1"/>
    <col min="4126" max="4126" width="8.7109375" style="27" customWidth="1"/>
    <col min="4127" max="4127" width="9.5703125" style="27" customWidth="1"/>
    <col min="4128" max="4128" width="10.5703125" style="27" bestFit="1" customWidth="1"/>
    <col min="4129" max="4129" width="9.28515625" style="27" customWidth="1"/>
    <col min="4130" max="4130" width="8.7109375" style="27" customWidth="1"/>
    <col min="4131" max="4131" width="9.28515625" style="27" customWidth="1"/>
    <col min="4132" max="4132" width="8.7109375" style="27" customWidth="1"/>
    <col min="4133" max="4133" width="9.28515625" style="27" customWidth="1"/>
    <col min="4134" max="4134" width="10.5703125" style="27" bestFit="1" customWidth="1"/>
    <col min="4135" max="4135" width="9.28515625" style="27" customWidth="1"/>
    <col min="4136" max="4136" width="10.5703125" style="27" bestFit="1" customWidth="1"/>
    <col min="4137" max="4364" width="9.140625" style="27"/>
    <col min="4365" max="4365" width="1.42578125" style="27" customWidth="1"/>
    <col min="4366" max="4366" width="36.5703125" style="27" bestFit="1" customWidth="1"/>
    <col min="4367" max="4367" width="1.42578125" style="27" customWidth="1"/>
    <col min="4368" max="4368" width="8.7109375" style="27" customWidth="1"/>
    <col min="4369" max="4369" width="9.28515625" style="27" customWidth="1"/>
    <col min="4370" max="4370" width="10.5703125" style="27" bestFit="1" customWidth="1"/>
    <col min="4371" max="4371" width="9.28515625" style="27" customWidth="1"/>
    <col min="4372" max="4372" width="8.7109375" style="27" customWidth="1"/>
    <col min="4373" max="4373" width="9.28515625" style="27" customWidth="1"/>
    <col min="4374" max="4374" width="8.7109375" style="27" customWidth="1"/>
    <col min="4375" max="4375" width="9.28515625" style="27" customWidth="1"/>
    <col min="4376" max="4376" width="10.5703125" style="27" bestFit="1" customWidth="1"/>
    <col min="4377" max="4377" width="9.28515625" style="27" customWidth="1"/>
    <col min="4378" max="4378" width="8.7109375" style="27" customWidth="1"/>
    <col min="4379" max="4379" width="9.28515625" style="27" customWidth="1"/>
    <col min="4380" max="4380" width="8.7109375" style="27" customWidth="1"/>
    <col min="4381" max="4381" width="9.28515625" style="27" customWidth="1"/>
    <col min="4382" max="4382" width="8.7109375" style="27" customWidth="1"/>
    <col min="4383" max="4383" width="9.5703125" style="27" customWidth="1"/>
    <col min="4384" max="4384" width="10.5703125" style="27" bestFit="1" customWidth="1"/>
    <col min="4385" max="4385" width="9.28515625" style="27" customWidth="1"/>
    <col min="4386" max="4386" width="8.7109375" style="27" customWidth="1"/>
    <col min="4387" max="4387" width="9.28515625" style="27" customWidth="1"/>
    <col min="4388" max="4388" width="8.7109375" style="27" customWidth="1"/>
    <col min="4389" max="4389" width="9.28515625" style="27" customWidth="1"/>
    <col min="4390" max="4390" width="10.5703125" style="27" bestFit="1" customWidth="1"/>
    <col min="4391" max="4391" width="9.28515625" style="27" customWidth="1"/>
    <col min="4392" max="4392" width="10.5703125" style="27" bestFit="1" customWidth="1"/>
    <col min="4393" max="4620" width="9.140625" style="27"/>
    <col min="4621" max="4621" width="1.42578125" style="27" customWidth="1"/>
    <col min="4622" max="4622" width="36.5703125" style="27" bestFit="1" customWidth="1"/>
    <col min="4623" max="4623" width="1.42578125" style="27" customWidth="1"/>
    <col min="4624" max="4624" width="8.7109375" style="27" customWidth="1"/>
    <col min="4625" max="4625" width="9.28515625" style="27" customWidth="1"/>
    <col min="4626" max="4626" width="10.5703125" style="27" bestFit="1" customWidth="1"/>
    <col min="4627" max="4627" width="9.28515625" style="27" customWidth="1"/>
    <col min="4628" max="4628" width="8.7109375" style="27" customWidth="1"/>
    <col min="4629" max="4629" width="9.28515625" style="27" customWidth="1"/>
    <col min="4630" max="4630" width="8.7109375" style="27" customWidth="1"/>
    <col min="4631" max="4631" width="9.28515625" style="27" customWidth="1"/>
    <col min="4632" max="4632" width="10.5703125" style="27" bestFit="1" customWidth="1"/>
    <col min="4633" max="4633" width="9.28515625" style="27" customWidth="1"/>
    <col min="4634" max="4634" width="8.7109375" style="27" customWidth="1"/>
    <col min="4635" max="4635" width="9.28515625" style="27" customWidth="1"/>
    <col min="4636" max="4636" width="8.7109375" style="27" customWidth="1"/>
    <col min="4637" max="4637" width="9.28515625" style="27" customWidth="1"/>
    <col min="4638" max="4638" width="8.7109375" style="27" customWidth="1"/>
    <col min="4639" max="4639" width="9.5703125" style="27" customWidth="1"/>
    <col min="4640" max="4640" width="10.5703125" style="27" bestFit="1" customWidth="1"/>
    <col min="4641" max="4641" width="9.28515625" style="27" customWidth="1"/>
    <col min="4642" max="4642" width="8.7109375" style="27" customWidth="1"/>
    <col min="4643" max="4643" width="9.28515625" style="27" customWidth="1"/>
    <col min="4644" max="4644" width="8.7109375" style="27" customWidth="1"/>
    <col min="4645" max="4645" width="9.28515625" style="27" customWidth="1"/>
    <col min="4646" max="4646" width="10.5703125" style="27" bestFit="1" customWidth="1"/>
    <col min="4647" max="4647" width="9.28515625" style="27" customWidth="1"/>
    <col min="4648" max="4648" width="10.5703125" style="27" bestFit="1" customWidth="1"/>
    <col min="4649" max="4876" width="9.140625" style="27"/>
    <col min="4877" max="4877" width="1.42578125" style="27" customWidth="1"/>
    <col min="4878" max="4878" width="36.5703125" style="27" bestFit="1" customWidth="1"/>
    <col min="4879" max="4879" width="1.42578125" style="27" customWidth="1"/>
    <col min="4880" max="4880" width="8.7109375" style="27" customWidth="1"/>
    <col min="4881" max="4881" width="9.28515625" style="27" customWidth="1"/>
    <col min="4882" max="4882" width="10.5703125" style="27" bestFit="1" customWidth="1"/>
    <col min="4883" max="4883" width="9.28515625" style="27" customWidth="1"/>
    <col min="4884" max="4884" width="8.7109375" style="27" customWidth="1"/>
    <col min="4885" max="4885" width="9.28515625" style="27" customWidth="1"/>
    <col min="4886" max="4886" width="8.7109375" style="27" customWidth="1"/>
    <col min="4887" max="4887" width="9.28515625" style="27" customWidth="1"/>
    <col min="4888" max="4888" width="10.5703125" style="27" bestFit="1" customWidth="1"/>
    <col min="4889" max="4889" width="9.28515625" style="27" customWidth="1"/>
    <col min="4890" max="4890" width="8.7109375" style="27" customWidth="1"/>
    <col min="4891" max="4891" width="9.28515625" style="27" customWidth="1"/>
    <col min="4892" max="4892" width="8.7109375" style="27" customWidth="1"/>
    <col min="4893" max="4893" width="9.28515625" style="27" customWidth="1"/>
    <col min="4894" max="4894" width="8.7109375" style="27" customWidth="1"/>
    <col min="4895" max="4895" width="9.5703125" style="27" customWidth="1"/>
    <col min="4896" max="4896" width="10.5703125" style="27" bestFit="1" customWidth="1"/>
    <col min="4897" max="4897" width="9.28515625" style="27" customWidth="1"/>
    <col min="4898" max="4898" width="8.7109375" style="27" customWidth="1"/>
    <col min="4899" max="4899" width="9.28515625" style="27" customWidth="1"/>
    <col min="4900" max="4900" width="8.7109375" style="27" customWidth="1"/>
    <col min="4901" max="4901" width="9.28515625" style="27" customWidth="1"/>
    <col min="4902" max="4902" width="10.5703125" style="27" bestFit="1" customWidth="1"/>
    <col min="4903" max="4903" width="9.28515625" style="27" customWidth="1"/>
    <col min="4904" max="4904" width="10.5703125" style="27" bestFit="1" customWidth="1"/>
    <col min="4905" max="5132" width="9.140625" style="27"/>
    <col min="5133" max="5133" width="1.42578125" style="27" customWidth="1"/>
    <col min="5134" max="5134" width="36.5703125" style="27" bestFit="1" customWidth="1"/>
    <col min="5135" max="5135" width="1.42578125" style="27" customWidth="1"/>
    <col min="5136" max="5136" width="8.7109375" style="27" customWidth="1"/>
    <col min="5137" max="5137" width="9.28515625" style="27" customWidth="1"/>
    <col min="5138" max="5138" width="10.5703125" style="27" bestFit="1" customWidth="1"/>
    <col min="5139" max="5139" width="9.28515625" style="27" customWidth="1"/>
    <col min="5140" max="5140" width="8.7109375" style="27" customWidth="1"/>
    <col min="5141" max="5141" width="9.28515625" style="27" customWidth="1"/>
    <col min="5142" max="5142" width="8.7109375" style="27" customWidth="1"/>
    <col min="5143" max="5143" width="9.28515625" style="27" customWidth="1"/>
    <col min="5144" max="5144" width="10.5703125" style="27" bestFit="1" customWidth="1"/>
    <col min="5145" max="5145" width="9.28515625" style="27" customWidth="1"/>
    <col min="5146" max="5146" width="8.7109375" style="27" customWidth="1"/>
    <col min="5147" max="5147" width="9.28515625" style="27" customWidth="1"/>
    <col min="5148" max="5148" width="8.7109375" style="27" customWidth="1"/>
    <col min="5149" max="5149" width="9.28515625" style="27" customWidth="1"/>
    <col min="5150" max="5150" width="8.7109375" style="27" customWidth="1"/>
    <col min="5151" max="5151" width="9.5703125" style="27" customWidth="1"/>
    <col min="5152" max="5152" width="10.5703125" style="27" bestFit="1" customWidth="1"/>
    <col min="5153" max="5153" width="9.28515625" style="27" customWidth="1"/>
    <col min="5154" max="5154" width="8.7109375" style="27" customWidth="1"/>
    <col min="5155" max="5155" width="9.28515625" style="27" customWidth="1"/>
    <col min="5156" max="5156" width="8.7109375" style="27" customWidth="1"/>
    <col min="5157" max="5157" width="9.28515625" style="27" customWidth="1"/>
    <col min="5158" max="5158" width="10.5703125" style="27" bestFit="1" customWidth="1"/>
    <col min="5159" max="5159" width="9.28515625" style="27" customWidth="1"/>
    <col min="5160" max="5160" width="10.5703125" style="27" bestFit="1" customWidth="1"/>
    <col min="5161" max="5388" width="9.140625" style="27"/>
    <col min="5389" max="5389" width="1.42578125" style="27" customWidth="1"/>
    <col min="5390" max="5390" width="36.5703125" style="27" bestFit="1" customWidth="1"/>
    <col min="5391" max="5391" width="1.42578125" style="27" customWidth="1"/>
    <col min="5392" max="5392" width="8.7109375" style="27" customWidth="1"/>
    <col min="5393" max="5393" width="9.28515625" style="27" customWidth="1"/>
    <col min="5394" max="5394" width="10.5703125" style="27" bestFit="1" customWidth="1"/>
    <col min="5395" max="5395" width="9.28515625" style="27" customWidth="1"/>
    <col min="5396" max="5396" width="8.7109375" style="27" customWidth="1"/>
    <col min="5397" max="5397" width="9.28515625" style="27" customWidth="1"/>
    <col min="5398" max="5398" width="8.7109375" style="27" customWidth="1"/>
    <col min="5399" max="5399" width="9.28515625" style="27" customWidth="1"/>
    <col min="5400" max="5400" width="10.5703125" style="27" bestFit="1" customWidth="1"/>
    <col min="5401" max="5401" width="9.28515625" style="27" customWidth="1"/>
    <col min="5402" max="5402" width="8.7109375" style="27" customWidth="1"/>
    <col min="5403" max="5403" width="9.28515625" style="27" customWidth="1"/>
    <col min="5404" max="5404" width="8.7109375" style="27" customWidth="1"/>
    <col min="5405" max="5405" width="9.28515625" style="27" customWidth="1"/>
    <col min="5406" max="5406" width="8.7109375" style="27" customWidth="1"/>
    <col min="5407" max="5407" width="9.5703125" style="27" customWidth="1"/>
    <col min="5408" max="5408" width="10.5703125" style="27" bestFit="1" customWidth="1"/>
    <col min="5409" max="5409" width="9.28515625" style="27" customWidth="1"/>
    <col min="5410" max="5410" width="8.7109375" style="27" customWidth="1"/>
    <col min="5411" max="5411" width="9.28515625" style="27" customWidth="1"/>
    <col min="5412" max="5412" width="8.7109375" style="27" customWidth="1"/>
    <col min="5413" max="5413" width="9.28515625" style="27" customWidth="1"/>
    <col min="5414" max="5414" width="10.5703125" style="27" bestFit="1" customWidth="1"/>
    <col min="5415" max="5415" width="9.28515625" style="27" customWidth="1"/>
    <col min="5416" max="5416" width="10.5703125" style="27" bestFit="1" customWidth="1"/>
    <col min="5417" max="5644" width="9.140625" style="27"/>
    <col min="5645" max="5645" width="1.42578125" style="27" customWidth="1"/>
    <col min="5646" max="5646" width="36.5703125" style="27" bestFit="1" customWidth="1"/>
    <col min="5647" max="5647" width="1.42578125" style="27" customWidth="1"/>
    <col min="5648" max="5648" width="8.7109375" style="27" customWidth="1"/>
    <col min="5649" max="5649" width="9.28515625" style="27" customWidth="1"/>
    <col min="5650" max="5650" width="10.5703125" style="27" bestFit="1" customWidth="1"/>
    <col min="5651" max="5651" width="9.28515625" style="27" customWidth="1"/>
    <col min="5652" max="5652" width="8.7109375" style="27" customWidth="1"/>
    <col min="5653" max="5653" width="9.28515625" style="27" customWidth="1"/>
    <col min="5654" max="5654" width="8.7109375" style="27" customWidth="1"/>
    <col min="5655" max="5655" width="9.28515625" style="27" customWidth="1"/>
    <col min="5656" max="5656" width="10.5703125" style="27" bestFit="1" customWidth="1"/>
    <col min="5657" max="5657" width="9.28515625" style="27" customWidth="1"/>
    <col min="5658" max="5658" width="8.7109375" style="27" customWidth="1"/>
    <col min="5659" max="5659" width="9.28515625" style="27" customWidth="1"/>
    <col min="5660" max="5660" width="8.7109375" style="27" customWidth="1"/>
    <col min="5661" max="5661" width="9.28515625" style="27" customWidth="1"/>
    <col min="5662" max="5662" width="8.7109375" style="27" customWidth="1"/>
    <col min="5663" max="5663" width="9.5703125" style="27" customWidth="1"/>
    <col min="5664" max="5664" width="10.5703125" style="27" bestFit="1" customWidth="1"/>
    <col min="5665" max="5665" width="9.28515625" style="27" customWidth="1"/>
    <col min="5666" max="5666" width="8.7109375" style="27" customWidth="1"/>
    <col min="5667" max="5667" width="9.28515625" style="27" customWidth="1"/>
    <col min="5668" max="5668" width="8.7109375" style="27" customWidth="1"/>
    <col min="5669" max="5669" width="9.28515625" style="27" customWidth="1"/>
    <col min="5670" max="5670" width="10.5703125" style="27" bestFit="1" customWidth="1"/>
    <col min="5671" max="5671" width="9.28515625" style="27" customWidth="1"/>
    <col min="5672" max="5672" width="10.5703125" style="27" bestFit="1" customWidth="1"/>
    <col min="5673" max="5900" width="9.140625" style="27"/>
    <col min="5901" max="5901" width="1.42578125" style="27" customWidth="1"/>
    <col min="5902" max="5902" width="36.5703125" style="27" bestFit="1" customWidth="1"/>
    <col min="5903" max="5903" width="1.42578125" style="27" customWidth="1"/>
    <col min="5904" max="5904" width="8.7109375" style="27" customWidth="1"/>
    <col min="5905" max="5905" width="9.28515625" style="27" customWidth="1"/>
    <col min="5906" max="5906" width="10.5703125" style="27" bestFit="1" customWidth="1"/>
    <col min="5907" max="5907" width="9.28515625" style="27" customWidth="1"/>
    <col min="5908" max="5908" width="8.7109375" style="27" customWidth="1"/>
    <col min="5909" max="5909" width="9.28515625" style="27" customWidth="1"/>
    <col min="5910" max="5910" width="8.7109375" style="27" customWidth="1"/>
    <col min="5911" max="5911" width="9.28515625" style="27" customWidth="1"/>
    <col min="5912" max="5912" width="10.5703125" style="27" bestFit="1" customWidth="1"/>
    <col min="5913" max="5913" width="9.28515625" style="27" customWidth="1"/>
    <col min="5914" max="5914" width="8.7109375" style="27" customWidth="1"/>
    <col min="5915" max="5915" width="9.28515625" style="27" customWidth="1"/>
    <col min="5916" max="5916" width="8.7109375" style="27" customWidth="1"/>
    <col min="5917" max="5917" width="9.28515625" style="27" customWidth="1"/>
    <col min="5918" max="5918" width="8.7109375" style="27" customWidth="1"/>
    <col min="5919" max="5919" width="9.5703125" style="27" customWidth="1"/>
    <col min="5920" max="5920" width="10.5703125" style="27" bestFit="1" customWidth="1"/>
    <col min="5921" max="5921" width="9.28515625" style="27" customWidth="1"/>
    <col min="5922" max="5922" width="8.7109375" style="27" customWidth="1"/>
    <col min="5923" max="5923" width="9.28515625" style="27" customWidth="1"/>
    <col min="5924" max="5924" width="8.7109375" style="27" customWidth="1"/>
    <col min="5925" max="5925" width="9.28515625" style="27" customWidth="1"/>
    <col min="5926" max="5926" width="10.5703125" style="27" bestFit="1" customWidth="1"/>
    <col min="5927" max="5927" width="9.28515625" style="27" customWidth="1"/>
    <col min="5928" max="5928" width="10.5703125" style="27" bestFit="1" customWidth="1"/>
    <col min="5929" max="6156" width="9.140625" style="27"/>
    <col min="6157" max="6157" width="1.42578125" style="27" customWidth="1"/>
    <col min="6158" max="6158" width="36.5703125" style="27" bestFit="1" customWidth="1"/>
    <col min="6159" max="6159" width="1.42578125" style="27" customWidth="1"/>
    <col min="6160" max="6160" width="8.7109375" style="27" customWidth="1"/>
    <col min="6161" max="6161" width="9.28515625" style="27" customWidth="1"/>
    <col min="6162" max="6162" width="10.5703125" style="27" bestFit="1" customWidth="1"/>
    <col min="6163" max="6163" width="9.28515625" style="27" customWidth="1"/>
    <col min="6164" max="6164" width="8.7109375" style="27" customWidth="1"/>
    <col min="6165" max="6165" width="9.28515625" style="27" customWidth="1"/>
    <col min="6166" max="6166" width="8.7109375" style="27" customWidth="1"/>
    <col min="6167" max="6167" width="9.28515625" style="27" customWidth="1"/>
    <col min="6168" max="6168" width="10.5703125" style="27" bestFit="1" customWidth="1"/>
    <col min="6169" max="6169" width="9.28515625" style="27" customWidth="1"/>
    <col min="6170" max="6170" width="8.7109375" style="27" customWidth="1"/>
    <col min="6171" max="6171" width="9.28515625" style="27" customWidth="1"/>
    <col min="6172" max="6172" width="8.7109375" style="27" customWidth="1"/>
    <col min="6173" max="6173" width="9.28515625" style="27" customWidth="1"/>
    <col min="6174" max="6174" width="8.7109375" style="27" customWidth="1"/>
    <col min="6175" max="6175" width="9.5703125" style="27" customWidth="1"/>
    <col min="6176" max="6176" width="10.5703125" style="27" bestFit="1" customWidth="1"/>
    <col min="6177" max="6177" width="9.28515625" style="27" customWidth="1"/>
    <col min="6178" max="6178" width="8.7109375" style="27" customWidth="1"/>
    <col min="6179" max="6179" width="9.28515625" style="27" customWidth="1"/>
    <col min="6180" max="6180" width="8.7109375" style="27" customWidth="1"/>
    <col min="6181" max="6181" width="9.28515625" style="27" customWidth="1"/>
    <col min="6182" max="6182" width="10.5703125" style="27" bestFit="1" customWidth="1"/>
    <col min="6183" max="6183" width="9.28515625" style="27" customWidth="1"/>
    <col min="6184" max="6184" width="10.5703125" style="27" bestFit="1" customWidth="1"/>
    <col min="6185" max="6412" width="9.140625" style="27"/>
    <col min="6413" max="6413" width="1.42578125" style="27" customWidth="1"/>
    <col min="6414" max="6414" width="36.5703125" style="27" bestFit="1" customWidth="1"/>
    <col min="6415" max="6415" width="1.42578125" style="27" customWidth="1"/>
    <col min="6416" max="6416" width="8.7109375" style="27" customWidth="1"/>
    <col min="6417" max="6417" width="9.28515625" style="27" customWidth="1"/>
    <col min="6418" max="6418" width="10.5703125" style="27" bestFit="1" customWidth="1"/>
    <col min="6419" max="6419" width="9.28515625" style="27" customWidth="1"/>
    <col min="6420" max="6420" width="8.7109375" style="27" customWidth="1"/>
    <col min="6421" max="6421" width="9.28515625" style="27" customWidth="1"/>
    <col min="6422" max="6422" width="8.7109375" style="27" customWidth="1"/>
    <col min="6423" max="6423" width="9.28515625" style="27" customWidth="1"/>
    <col min="6424" max="6424" width="10.5703125" style="27" bestFit="1" customWidth="1"/>
    <col min="6425" max="6425" width="9.28515625" style="27" customWidth="1"/>
    <col min="6426" max="6426" width="8.7109375" style="27" customWidth="1"/>
    <col min="6427" max="6427" width="9.28515625" style="27" customWidth="1"/>
    <col min="6428" max="6428" width="8.7109375" style="27" customWidth="1"/>
    <col min="6429" max="6429" width="9.28515625" style="27" customWidth="1"/>
    <col min="6430" max="6430" width="8.7109375" style="27" customWidth="1"/>
    <col min="6431" max="6431" width="9.5703125" style="27" customWidth="1"/>
    <col min="6432" max="6432" width="10.5703125" style="27" bestFit="1" customWidth="1"/>
    <col min="6433" max="6433" width="9.28515625" style="27" customWidth="1"/>
    <col min="6434" max="6434" width="8.7109375" style="27" customWidth="1"/>
    <col min="6435" max="6435" width="9.28515625" style="27" customWidth="1"/>
    <col min="6436" max="6436" width="8.7109375" style="27" customWidth="1"/>
    <col min="6437" max="6437" width="9.28515625" style="27" customWidth="1"/>
    <col min="6438" max="6438" width="10.5703125" style="27" bestFit="1" customWidth="1"/>
    <col min="6439" max="6439" width="9.28515625" style="27" customWidth="1"/>
    <col min="6440" max="6440" width="10.5703125" style="27" bestFit="1" customWidth="1"/>
    <col min="6441" max="6668" width="9.140625" style="27"/>
    <col min="6669" max="6669" width="1.42578125" style="27" customWidth="1"/>
    <col min="6670" max="6670" width="36.5703125" style="27" bestFit="1" customWidth="1"/>
    <col min="6671" max="6671" width="1.42578125" style="27" customWidth="1"/>
    <col min="6672" max="6672" width="8.7109375" style="27" customWidth="1"/>
    <col min="6673" max="6673" width="9.28515625" style="27" customWidth="1"/>
    <col min="6674" max="6674" width="10.5703125" style="27" bestFit="1" customWidth="1"/>
    <col min="6675" max="6675" width="9.28515625" style="27" customWidth="1"/>
    <col min="6676" max="6676" width="8.7109375" style="27" customWidth="1"/>
    <col min="6677" max="6677" width="9.28515625" style="27" customWidth="1"/>
    <col min="6678" max="6678" width="8.7109375" style="27" customWidth="1"/>
    <col min="6679" max="6679" width="9.28515625" style="27" customWidth="1"/>
    <col min="6680" max="6680" width="10.5703125" style="27" bestFit="1" customWidth="1"/>
    <col min="6681" max="6681" width="9.28515625" style="27" customWidth="1"/>
    <col min="6682" max="6682" width="8.7109375" style="27" customWidth="1"/>
    <col min="6683" max="6683" width="9.28515625" style="27" customWidth="1"/>
    <col min="6684" max="6684" width="8.7109375" style="27" customWidth="1"/>
    <col min="6685" max="6685" width="9.28515625" style="27" customWidth="1"/>
    <col min="6686" max="6686" width="8.7109375" style="27" customWidth="1"/>
    <col min="6687" max="6687" width="9.5703125" style="27" customWidth="1"/>
    <col min="6688" max="6688" width="10.5703125" style="27" bestFit="1" customWidth="1"/>
    <col min="6689" max="6689" width="9.28515625" style="27" customWidth="1"/>
    <col min="6690" max="6690" width="8.7109375" style="27" customWidth="1"/>
    <col min="6691" max="6691" width="9.28515625" style="27" customWidth="1"/>
    <col min="6692" max="6692" width="8.7109375" style="27" customWidth="1"/>
    <col min="6693" max="6693" width="9.28515625" style="27" customWidth="1"/>
    <col min="6694" max="6694" width="10.5703125" style="27" bestFit="1" customWidth="1"/>
    <col min="6695" max="6695" width="9.28515625" style="27" customWidth="1"/>
    <col min="6696" max="6696" width="10.5703125" style="27" bestFit="1" customWidth="1"/>
    <col min="6697" max="6924" width="9.140625" style="27"/>
    <col min="6925" max="6925" width="1.42578125" style="27" customWidth="1"/>
    <col min="6926" max="6926" width="36.5703125" style="27" bestFit="1" customWidth="1"/>
    <col min="6927" max="6927" width="1.42578125" style="27" customWidth="1"/>
    <col min="6928" max="6928" width="8.7109375" style="27" customWidth="1"/>
    <col min="6929" max="6929" width="9.28515625" style="27" customWidth="1"/>
    <col min="6930" max="6930" width="10.5703125" style="27" bestFit="1" customWidth="1"/>
    <col min="6931" max="6931" width="9.28515625" style="27" customWidth="1"/>
    <col min="6932" max="6932" width="8.7109375" style="27" customWidth="1"/>
    <col min="6933" max="6933" width="9.28515625" style="27" customWidth="1"/>
    <col min="6934" max="6934" width="8.7109375" style="27" customWidth="1"/>
    <col min="6935" max="6935" width="9.28515625" style="27" customWidth="1"/>
    <col min="6936" max="6936" width="10.5703125" style="27" bestFit="1" customWidth="1"/>
    <col min="6937" max="6937" width="9.28515625" style="27" customWidth="1"/>
    <col min="6938" max="6938" width="8.7109375" style="27" customWidth="1"/>
    <col min="6939" max="6939" width="9.28515625" style="27" customWidth="1"/>
    <col min="6940" max="6940" width="8.7109375" style="27" customWidth="1"/>
    <col min="6941" max="6941" width="9.28515625" style="27" customWidth="1"/>
    <col min="6942" max="6942" width="8.7109375" style="27" customWidth="1"/>
    <col min="6943" max="6943" width="9.5703125" style="27" customWidth="1"/>
    <col min="6944" max="6944" width="10.5703125" style="27" bestFit="1" customWidth="1"/>
    <col min="6945" max="6945" width="9.28515625" style="27" customWidth="1"/>
    <col min="6946" max="6946" width="8.7109375" style="27" customWidth="1"/>
    <col min="6947" max="6947" width="9.28515625" style="27" customWidth="1"/>
    <col min="6948" max="6948" width="8.7109375" style="27" customWidth="1"/>
    <col min="6949" max="6949" width="9.28515625" style="27" customWidth="1"/>
    <col min="6950" max="6950" width="10.5703125" style="27" bestFit="1" customWidth="1"/>
    <col min="6951" max="6951" width="9.28515625" style="27" customWidth="1"/>
    <col min="6952" max="6952" width="10.5703125" style="27" bestFit="1" customWidth="1"/>
    <col min="6953" max="7180" width="9.140625" style="27"/>
    <col min="7181" max="7181" width="1.42578125" style="27" customWidth="1"/>
    <col min="7182" max="7182" width="36.5703125" style="27" bestFit="1" customWidth="1"/>
    <col min="7183" max="7183" width="1.42578125" style="27" customWidth="1"/>
    <col min="7184" max="7184" width="8.7109375" style="27" customWidth="1"/>
    <col min="7185" max="7185" width="9.28515625" style="27" customWidth="1"/>
    <col min="7186" max="7186" width="10.5703125" style="27" bestFit="1" customWidth="1"/>
    <col min="7187" max="7187" width="9.28515625" style="27" customWidth="1"/>
    <col min="7188" max="7188" width="8.7109375" style="27" customWidth="1"/>
    <col min="7189" max="7189" width="9.28515625" style="27" customWidth="1"/>
    <col min="7190" max="7190" width="8.7109375" style="27" customWidth="1"/>
    <col min="7191" max="7191" width="9.28515625" style="27" customWidth="1"/>
    <col min="7192" max="7192" width="10.5703125" style="27" bestFit="1" customWidth="1"/>
    <col min="7193" max="7193" width="9.28515625" style="27" customWidth="1"/>
    <col min="7194" max="7194" width="8.7109375" style="27" customWidth="1"/>
    <col min="7195" max="7195" width="9.28515625" style="27" customWidth="1"/>
    <col min="7196" max="7196" width="8.7109375" style="27" customWidth="1"/>
    <col min="7197" max="7197" width="9.28515625" style="27" customWidth="1"/>
    <col min="7198" max="7198" width="8.7109375" style="27" customWidth="1"/>
    <col min="7199" max="7199" width="9.5703125" style="27" customWidth="1"/>
    <col min="7200" max="7200" width="10.5703125" style="27" bestFit="1" customWidth="1"/>
    <col min="7201" max="7201" width="9.28515625" style="27" customWidth="1"/>
    <col min="7202" max="7202" width="8.7109375" style="27" customWidth="1"/>
    <col min="7203" max="7203" width="9.28515625" style="27" customWidth="1"/>
    <col min="7204" max="7204" width="8.7109375" style="27" customWidth="1"/>
    <col min="7205" max="7205" width="9.28515625" style="27" customWidth="1"/>
    <col min="7206" max="7206" width="10.5703125" style="27" bestFit="1" customWidth="1"/>
    <col min="7207" max="7207" width="9.28515625" style="27" customWidth="1"/>
    <col min="7208" max="7208" width="10.5703125" style="27" bestFit="1" customWidth="1"/>
    <col min="7209" max="7436" width="9.140625" style="27"/>
    <col min="7437" max="7437" width="1.42578125" style="27" customWidth="1"/>
    <col min="7438" max="7438" width="36.5703125" style="27" bestFit="1" customWidth="1"/>
    <col min="7439" max="7439" width="1.42578125" style="27" customWidth="1"/>
    <col min="7440" max="7440" width="8.7109375" style="27" customWidth="1"/>
    <col min="7441" max="7441" width="9.28515625" style="27" customWidth="1"/>
    <col min="7442" max="7442" width="10.5703125" style="27" bestFit="1" customWidth="1"/>
    <col min="7443" max="7443" width="9.28515625" style="27" customWidth="1"/>
    <col min="7444" max="7444" width="8.7109375" style="27" customWidth="1"/>
    <col min="7445" max="7445" width="9.28515625" style="27" customWidth="1"/>
    <col min="7446" max="7446" width="8.7109375" style="27" customWidth="1"/>
    <col min="7447" max="7447" width="9.28515625" style="27" customWidth="1"/>
    <col min="7448" max="7448" width="10.5703125" style="27" bestFit="1" customWidth="1"/>
    <col min="7449" max="7449" width="9.28515625" style="27" customWidth="1"/>
    <col min="7450" max="7450" width="8.7109375" style="27" customWidth="1"/>
    <col min="7451" max="7451" width="9.28515625" style="27" customWidth="1"/>
    <col min="7452" max="7452" width="8.7109375" style="27" customWidth="1"/>
    <col min="7453" max="7453" width="9.28515625" style="27" customWidth="1"/>
    <col min="7454" max="7454" width="8.7109375" style="27" customWidth="1"/>
    <col min="7455" max="7455" width="9.5703125" style="27" customWidth="1"/>
    <col min="7456" max="7456" width="10.5703125" style="27" bestFit="1" customWidth="1"/>
    <col min="7457" max="7457" width="9.28515625" style="27" customWidth="1"/>
    <col min="7458" max="7458" width="8.7109375" style="27" customWidth="1"/>
    <col min="7459" max="7459" width="9.28515625" style="27" customWidth="1"/>
    <col min="7460" max="7460" width="8.7109375" style="27" customWidth="1"/>
    <col min="7461" max="7461" width="9.28515625" style="27" customWidth="1"/>
    <col min="7462" max="7462" width="10.5703125" style="27" bestFit="1" customWidth="1"/>
    <col min="7463" max="7463" width="9.28515625" style="27" customWidth="1"/>
    <col min="7464" max="7464" width="10.5703125" style="27" bestFit="1" customWidth="1"/>
    <col min="7465" max="7692" width="9.140625" style="27"/>
    <col min="7693" max="7693" width="1.42578125" style="27" customWidth="1"/>
    <col min="7694" max="7694" width="36.5703125" style="27" bestFit="1" customWidth="1"/>
    <col min="7695" max="7695" width="1.42578125" style="27" customWidth="1"/>
    <col min="7696" max="7696" width="8.7109375" style="27" customWidth="1"/>
    <col min="7697" max="7697" width="9.28515625" style="27" customWidth="1"/>
    <col min="7698" max="7698" width="10.5703125" style="27" bestFit="1" customWidth="1"/>
    <col min="7699" max="7699" width="9.28515625" style="27" customWidth="1"/>
    <col min="7700" max="7700" width="8.7109375" style="27" customWidth="1"/>
    <col min="7701" max="7701" width="9.28515625" style="27" customWidth="1"/>
    <col min="7702" max="7702" width="8.7109375" style="27" customWidth="1"/>
    <col min="7703" max="7703" width="9.28515625" style="27" customWidth="1"/>
    <col min="7704" max="7704" width="10.5703125" style="27" bestFit="1" customWidth="1"/>
    <col min="7705" max="7705" width="9.28515625" style="27" customWidth="1"/>
    <col min="7706" max="7706" width="8.7109375" style="27" customWidth="1"/>
    <col min="7707" max="7707" width="9.28515625" style="27" customWidth="1"/>
    <col min="7708" max="7708" width="8.7109375" style="27" customWidth="1"/>
    <col min="7709" max="7709" width="9.28515625" style="27" customWidth="1"/>
    <col min="7710" max="7710" width="8.7109375" style="27" customWidth="1"/>
    <col min="7711" max="7711" width="9.5703125" style="27" customWidth="1"/>
    <col min="7712" max="7712" width="10.5703125" style="27" bestFit="1" customWidth="1"/>
    <col min="7713" max="7713" width="9.28515625" style="27" customWidth="1"/>
    <col min="7714" max="7714" width="8.7109375" style="27" customWidth="1"/>
    <col min="7715" max="7715" width="9.28515625" style="27" customWidth="1"/>
    <col min="7716" max="7716" width="8.7109375" style="27" customWidth="1"/>
    <col min="7717" max="7717" width="9.28515625" style="27" customWidth="1"/>
    <col min="7718" max="7718" width="10.5703125" style="27" bestFit="1" customWidth="1"/>
    <col min="7719" max="7719" width="9.28515625" style="27" customWidth="1"/>
    <col min="7720" max="7720" width="10.5703125" style="27" bestFit="1" customWidth="1"/>
    <col min="7721" max="7948" width="9.140625" style="27"/>
    <col min="7949" max="7949" width="1.42578125" style="27" customWidth="1"/>
    <col min="7950" max="7950" width="36.5703125" style="27" bestFit="1" customWidth="1"/>
    <col min="7951" max="7951" width="1.42578125" style="27" customWidth="1"/>
    <col min="7952" max="7952" width="8.7109375" style="27" customWidth="1"/>
    <col min="7953" max="7953" width="9.28515625" style="27" customWidth="1"/>
    <col min="7954" max="7954" width="10.5703125" style="27" bestFit="1" customWidth="1"/>
    <col min="7955" max="7955" width="9.28515625" style="27" customWidth="1"/>
    <col min="7956" max="7956" width="8.7109375" style="27" customWidth="1"/>
    <col min="7957" max="7957" width="9.28515625" style="27" customWidth="1"/>
    <col min="7958" max="7958" width="8.7109375" style="27" customWidth="1"/>
    <col min="7959" max="7959" width="9.28515625" style="27" customWidth="1"/>
    <col min="7960" max="7960" width="10.5703125" style="27" bestFit="1" customWidth="1"/>
    <col min="7961" max="7961" width="9.28515625" style="27" customWidth="1"/>
    <col min="7962" max="7962" width="8.7109375" style="27" customWidth="1"/>
    <col min="7963" max="7963" width="9.28515625" style="27" customWidth="1"/>
    <col min="7964" max="7964" width="8.7109375" style="27" customWidth="1"/>
    <col min="7965" max="7965" width="9.28515625" style="27" customWidth="1"/>
    <col min="7966" max="7966" width="8.7109375" style="27" customWidth="1"/>
    <col min="7967" max="7967" width="9.5703125" style="27" customWidth="1"/>
    <col min="7968" max="7968" width="10.5703125" style="27" bestFit="1" customWidth="1"/>
    <col min="7969" max="7969" width="9.28515625" style="27" customWidth="1"/>
    <col min="7970" max="7970" width="8.7109375" style="27" customWidth="1"/>
    <col min="7971" max="7971" width="9.28515625" style="27" customWidth="1"/>
    <col min="7972" max="7972" width="8.7109375" style="27" customWidth="1"/>
    <col min="7973" max="7973" width="9.28515625" style="27" customWidth="1"/>
    <col min="7974" max="7974" width="10.5703125" style="27" bestFit="1" customWidth="1"/>
    <col min="7975" max="7975" width="9.28515625" style="27" customWidth="1"/>
    <col min="7976" max="7976" width="10.5703125" style="27" bestFit="1" customWidth="1"/>
    <col min="7977" max="8204" width="9.140625" style="27"/>
    <col min="8205" max="8205" width="1.42578125" style="27" customWidth="1"/>
    <col min="8206" max="8206" width="36.5703125" style="27" bestFit="1" customWidth="1"/>
    <col min="8207" max="8207" width="1.42578125" style="27" customWidth="1"/>
    <col min="8208" max="8208" width="8.7109375" style="27" customWidth="1"/>
    <col min="8209" max="8209" width="9.28515625" style="27" customWidth="1"/>
    <col min="8210" max="8210" width="10.5703125" style="27" bestFit="1" customWidth="1"/>
    <col min="8211" max="8211" width="9.28515625" style="27" customWidth="1"/>
    <col min="8212" max="8212" width="8.7109375" style="27" customWidth="1"/>
    <col min="8213" max="8213" width="9.28515625" style="27" customWidth="1"/>
    <col min="8214" max="8214" width="8.7109375" style="27" customWidth="1"/>
    <col min="8215" max="8215" width="9.28515625" style="27" customWidth="1"/>
    <col min="8216" max="8216" width="10.5703125" style="27" bestFit="1" customWidth="1"/>
    <col min="8217" max="8217" width="9.28515625" style="27" customWidth="1"/>
    <col min="8218" max="8218" width="8.7109375" style="27" customWidth="1"/>
    <col min="8219" max="8219" width="9.28515625" style="27" customWidth="1"/>
    <col min="8220" max="8220" width="8.7109375" style="27" customWidth="1"/>
    <col min="8221" max="8221" width="9.28515625" style="27" customWidth="1"/>
    <col min="8222" max="8222" width="8.7109375" style="27" customWidth="1"/>
    <col min="8223" max="8223" width="9.5703125" style="27" customWidth="1"/>
    <col min="8224" max="8224" width="10.5703125" style="27" bestFit="1" customWidth="1"/>
    <col min="8225" max="8225" width="9.28515625" style="27" customWidth="1"/>
    <col min="8226" max="8226" width="8.7109375" style="27" customWidth="1"/>
    <col min="8227" max="8227" width="9.28515625" style="27" customWidth="1"/>
    <col min="8228" max="8228" width="8.7109375" style="27" customWidth="1"/>
    <col min="8229" max="8229" width="9.28515625" style="27" customWidth="1"/>
    <col min="8230" max="8230" width="10.5703125" style="27" bestFit="1" customWidth="1"/>
    <col min="8231" max="8231" width="9.28515625" style="27" customWidth="1"/>
    <col min="8232" max="8232" width="10.5703125" style="27" bestFit="1" customWidth="1"/>
    <col min="8233" max="8460" width="9.140625" style="27"/>
    <col min="8461" max="8461" width="1.42578125" style="27" customWidth="1"/>
    <col min="8462" max="8462" width="36.5703125" style="27" bestFit="1" customWidth="1"/>
    <col min="8463" max="8463" width="1.42578125" style="27" customWidth="1"/>
    <col min="8464" max="8464" width="8.7109375" style="27" customWidth="1"/>
    <col min="8465" max="8465" width="9.28515625" style="27" customWidth="1"/>
    <col min="8466" max="8466" width="10.5703125" style="27" bestFit="1" customWidth="1"/>
    <col min="8467" max="8467" width="9.28515625" style="27" customWidth="1"/>
    <col min="8468" max="8468" width="8.7109375" style="27" customWidth="1"/>
    <col min="8469" max="8469" width="9.28515625" style="27" customWidth="1"/>
    <col min="8470" max="8470" width="8.7109375" style="27" customWidth="1"/>
    <col min="8471" max="8471" width="9.28515625" style="27" customWidth="1"/>
    <col min="8472" max="8472" width="10.5703125" style="27" bestFit="1" customWidth="1"/>
    <col min="8473" max="8473" width="9.28515625" style="27" customWidth="1"/>
    <col min="8474" max="8474" width="8.7109375" style="27" customWidth="1"/>
    <col min="8475" max="8475" width="9.28515625" style="27" customWidth="1"/>
    <col min="8476" max="8476" width="8.7109375" style="27" customWidth="1"/>
    <col min="8477" max="8477" width="9.28515625" style="27" customWidth="1"/>
    <col min="8478" max="8478" width="8.7109375" style="27" customWidth="1"/>
    <col min="8479" max="8479" width="9.5703125" style="27" customWidth="1"/>
    <col min="8480" max="8480" width="10.5703125" style="27" bestFit="1" customWidth="1"/>
    <col min="8481" max="8481" width="9.28515625" style="27" customWidth="1"/>
    <col min="8482" max="8482" width="8.7109375" style="27" customWidth="1"/>
    <col min="8483" max="8483" width="9.28515625" style="27" customWidth="1"/>
    <col min="8484" max="8484" width="8.7109375" style="27" customWidth="1"/>
    <col min="8485" max="8485" width="9.28515625" style="27" customWidth="1"/>
    <col min="8486" max="8486" width="10.5703125" style="27" bestFit="1" customWidth="1"/>
    <col min="8487" max="8487" width="9.28515625" style="27" customWidth="1"/>
    <col min="8488" max="8488" width="10.5703125" style="27" bestFit="1" customWidth="1"/>
    <col min="8489" max="8716" width="9.140625" style="27"/>
    <col min="8717" max="8717" width="1.42578125" style="27" customWidth="1"/>
    <col min="8718" max="8718" width="36.5703125" style="27" bestFit="1" customWidth="1"/>
    <col min="8719" max="8719" width="1.42578125" style="27" customWidth="1"/>
    <col min="8720" max="8720" width="8.7109375" style="27" customWidth="1"/>
    <col min="8721" max="8721" width="9.28515625" style="27" customWidth="1"/>
    <col min="8722" max="8722" width="10.5703125" style="27" bestFit="1" customWidth="1"/>
    <col min="8723" max="8723" width="9.28515625" style="27" customWidth="1"/>
    <col min="8724" max="8724" width="8.7109375" style="27" customWidth="1"/>
    <col min="8725" max="8725" width="9.28515625" style="27" customWidth="1"/>
    <col min="8726" max="8726" width="8.7109375" style="27" customWidth="1"/>
    <col min="8727" max="8727" width="9.28515625" style="27" customWidth="1"/>
    <col min="8728" max="8728" width="10.5703125" style="27" bestFit="1" customWidth="1"/>
    <col min="8729" max="8729" width="9.28515625" style="27" customWidth="1"/>
    <col min="8730" max="8730" width="8.7109375" style="27" customWidth="1"/>
    <col min="8731" max="8731" width="9.28515625" style="27" customWidth="1"/>
    <col min="8732" max="8732" width="8.7109375" style="27" customWidth="1"/>
    <col min="8733" max="8733" width="9.28515625" style="27" customWidth="1"/>
    <col min="8734" max="8734" width="8.7109375" style="27" customWidth="1"/>
    <col min="8735" max="8735" width="9.5703125" style="27" customWidth="1"/>
    <col min="8736" max="8736" width="10.5703125" style="27" bestFit="1" customWidth="1"/>
    <col min="8737" max="8737" width="9.28515625" style="27" customWidth="1"/>
    <col min="8738" max="8738" width="8.7109375" style="27" customWidth="1"/>
    <col min="8739" max="8739" width="9.28515625" style="27" customWidth="1"/>
    <col min="8740" max="8740" width="8.7109375" style="27" customWidth="1"/>
    <col min="8741" max="8741" width="9.28515625" style="27" customWidth="1"/>
    <col min="8742" max="8742" width="10.5703125" style="27" bestFit="1" customWidth="1"/>
    <col min="8743" max="8743" width="9.28515625" style="27" customWidth="1"/>
    <col min="8744" max="8744" width="10.5703125" style="27" bestFit="1" customWidth="1"/>
    <col min="8745" max="8972" width="9.140625" style="27"/>
    <col min="8973" max="8973" width="1.42578125" style="27" customWidth="1"/>
    <col min="8974" max="8974" width="36.5703125" style="27" bestFit="1" customWidth="1"/>
    <col min="8975" max="8975" width="1.42578125" style="27" customWidth="1"/>
    <col min="8976" max="8976" width="8.7109375" style="27" customWidth="1"/>
    <col min="8977" max="8977" width="9.28515625" style="27" customWidth="1"/>
    <col min="8978" max="8978" width="10.5703125" style="27" bestFit="1" customWidth="1"/>
    <col min="8979" max="8979" width="9.28515625" style="27" customWidth="1"/>
    <col min="8980" max="8980" width="8.7109375" style="27" customWidth="1"/>
    <col min="8981" max="8981" width="9.28515625" style="27" customWidth="1"/>
    <col min="8982" max="8982" width="8.7109375" style="27" customWidth="1"/>
    <col min="8983" max="8983" width="9.28515625" style="27" customWidth="1"/>
    <col min="8984" max="8984" width="10.5703125" style="27" bestFit="1" customWidth="1"/>
    <col min="8985" max="8985" width="9.28515625" style="27" customWidth="1"/>
    <col min="8986" max="8986" width="8.7109375" style="27" customWidth="1"/>
    <col min="8987" max="8987" width="9.28515625" style="27" customWidth="1"/>
    <col min="8988" max="8988" width="8.7109375" style="27" customWidth="1"/>
    <col min="8989" max="8989" width="9.28515625" style="27" customWidth="1"/>
    <col min="8990" max="8990" width="8.7109375" style="27" customWidth="1"/>
    <col min="8991" max="8991" width="9.5703125" style="27" customWidth="1"/>
    <col min="8992" max="8992" width="10.5703125" style="27" bestFit="1" customWidth="1"/>
    <col min="8993" max="8993" width="9.28515625" style="27" customWidth="1"/>
    <col min="8994" max="8994" width="8.7109375" style="27" customWidth="1"/>
    <col min="8995" max="8995" width="9.28515625" style="27" customWidth="1"/>
    <col min="8996" max="8996" width="8.7109375" style="27" customWidth="1"/>
    <col min="8997" max="8997" width="9.28515625" style="27" customWidth="1"/>
    <col min="8998" max="8998" width="10.5703125" style="27" bestFit="1" customWidth="1"/>
    <col min="8999" max="8999" width="9.28515625" style="27" customWidth="1"/>
    <col min="9000" max="9000" width="10.5703125" style="27" bestFit="1" customWidth="1"/>
    <col min="9001" max="9228" width="9.140625" style="27"/>
    <col min="9229" max="9229" width="1.42578125" style="27" customWidth="1"/>
    <col min="9230" max="9230" width="36.5703125" style="27" bestFit="1" customWidth="1"/>
    <col min="9231" max="9231" width="1.42578125" style="27" customWidth="1"/>
    <col min="9232" max="9232" width="8.7109375" style="27" customWidth="1"/>
    <col min="9233" max="9233" width="9.28515625" style="27" customWidth="1"/>
    <col min="9234" max="9234" width="10.5703125" style="27" bestFit="1" customWidth="1"/>
    <col min="9235" max="9235" width="9.28515625" style="27" customWidth="1"/>
    <col min="9236" max="9236" width="8.7109375" style="27" customWidth="1"/>
    <col min="9237" max="9237" width="9.28515625" style="27" customWidth="1"/>
    <col min="9238" max="9238" width="8.7109375" style="27" customWidth="1"/>
    <col min="9239" max="9239" width="9.28515625" style="27" customWidth="1"/>
    <col min="9240" max="9240" width="10.5703125" style="27" bestFit="1" customWidth="1"/>
    <col min="9241" max="9241" width="9.28515625" style="27" customWidth="1"/>
    <col min="9242" max="9242" width="8.7109375" style="27" customWidth="1"/>
    <col min="9243" max="9243" width="9.28515625" style="27" customWidth="1"/>
    <col min="9244" max="9244" width="8.7109375" style="27" customWidth="1"/>
    <col min="9245" max="9245" width="9.28515625" style="27" customWidth="1"/>
    <col min="9246" max="9246" width="8.7109375" style="27" customWidth="1"/>
    <col min="9247" max="9247" width="9.5703125" style="27" customWidth="1"/>
    <col min="9248" max="9248" width="10.5703125" style="27" bestFit="1" customWidth="1"/>
    <col min="9249" max="9249" width="9.28515625" style="27" customWidth="1"/>
    <col min="9250" max="9250" width="8.7109375" style="27" customWidth="1"/>
    <col min="9251" max="9251" width="9.28515625" style="27" customWidth="1"/>
    <col min="9252" max="9252" width="8.7109375" style="27" customWidth="1"/>
    <col min="9253" max="9253" width="9.28515625" style="27" customWidth="1"/>
    <col min="9254" max="9254" width="10.5703125" style="27" bestFit="1" customWidth="1"/>
    <col min="9255" max="9255" width="9.28515625" style="27" customWidth="1"/>
    <col min="9256" max="9256" width="10.5703125" style="27" bestFit="1" customWidth="1"/>
    <col min="9257" max="9484" width="9.140625" style="27"/>
    <col min="9485" max="9485" width="1.42578125" style="27" customWidth="1"/>
    <col min="9486" max="9486" width="36.5703125" style="27" bestFit="1" customWidth="1"/>
    <col min="9487" max="9487" width="1.42578125" style="27" customWidth="1"/>
    <col min="9488" max="9488" width="8.7109375" style="27" customWidth="1"/>
    <col min="9489" max="9489" width="9.28515625" style="27" customWidth="1"/>
    <col min="9490" max="9490" width="10.5703125" style="27" bestFit="1" customWidth="1"/>
    <col min="9491" max="9491" width="9.28515625" style="27" customWidth="1"/>
    <col min="9492" max="9492" width="8.7109375" style="27" customWidth="1"/>
    <col min="9493" max="9493" width="9.28515625" style="27" customWidth="1"/>
    <col min="9494" max="9494" width="8.7109375" style="27" customWidth="1"/>
    <col min="9495" max="9495" width="9.28515625" style="27" customWidth="1"/>
    <col min="9496" max="9496" width="10.5703125" style="27" bestFit="1" customWidth="1"/>
    <col min="9497" max="9497" width="9.28515625" style="27" customWidth="1"/>
    <col min="9498" max="9498" width="8.7109375" style="27" customWidth="1"/>
    <col min="9499" max="9499" width="9.28515625" style="27" customWidth="1"/>
    <col min="9500" max="9500" width="8.7109375" style="27" customWidth="1"/>
    <col min="9501" max="9501" width="9.28515625" style="27" customWidth="1"/>
    <col min="9502" max="9502" width="8.7109375" style="27" customWidth="1"/>
    <col min="9503" max="9503" width="9.5703125" style="27" customWidth="1"/>
    <col min="9504" max="9504" width="10.5703125" style="27" bestFit="1" customWidth="1"/>
    <col min="9505" max="9505" width="9.28515625" style="27" customWidth="1"/>
    <col min="9506" max="9506" width="8.7109375" style="27" customWidth="1"/>
    <col min="9507" max="9507" width="9.28515625" style="27" customWidth="1"/>
    <col min="9508" max="9508" width="8.7109375" style="27" customWidth="1"/>
    <col min="9509" max="9509" width="9.28515625" style="27" customWidth="1"/>
    <col min="9510" max="9510" width="10.5703125" style="27" bestFit="1" customWidth="1"/>
    <col min="9511" max="9511" width="9.28515625" style="27" customWidth="1"/>
    <col min="9512" max="9512" width="10.5703125" style="27" bestFit="1" customWidth="1"/>
    <col min="9513" max="9740" width="9.140625" style="27"/>
    <col min="9741" max="9741" width="1.42578125" style="27" customWidth="1"/>
    <col min="9742" max="9742" width="36.5703125" style="27" bestFit="1" customWidth="1"/>
    <col min="9743" max="9743" width="1.42578125" style="27" customWidth="1"/>
    <col min="9744" max="9744" width="8.7109375" style="27" customWidth="1"/>
    <col min="9745" max="9745" width="9.28515625" style="27" customWidth="1"/>
    <col min="9746" max="9746" width="10.5703125" style="27" bestFit="1" customWidth="1"/>
    <col min="9747" max="9747" width="9.28515625" style="27" customWidth="1"/>
    <col min="9748" max="9748" width="8.7109375" style="27" customWidth="1"/>
    <col min="9749" max="9749" width="9.28515625" style="27" customWidth="1"/>
    <col min="9750" max="9750" width="8.7109375" style="27" customWidth="1"/>
    <col min="9751" max="9751" width="9.28515625" style="27" customWidth="1"/>
    <col min="9752" max="9752" width="10.5703125" style="27" bestFit="1" customWidth="1"/>
    <col min="9753" max="9753" width="9.28515625" style="27" customWidth="1"/>
    <col min="9754" max="9754" width="8.7109375" style="27" customWidth="1"/>
    <col min="9755" max="9755" width="9.28515625" style="27" customWidth="1"/>
    <col min="9756" max="9756" width="8.7109375" style="27" customWidth="1"/>
    <col min="9757" max="9757" width="9.28515625" style="27" customWidth="1"/>
    <col min="9758" max="9758" width="8.7109375" style="27" customWidth="1"/>
    <col min="9759" max="9759" width="9.5703125" style="27" customWidth="1"/>
    <col min="9760" max="9760" width="10.5703125" style="27" bestFit="1" customWidth="1"/>
    <col min="9761" max="9761" width="9.28515625" style="27" customWidth="1"/>
    <col min="9762" max="9762" width="8.7109375" style="27" customWidth="1"/>
    <col min="9763" max="9763" width="9.28515625" style="27" customWidth="1"/>
    <col min="9764" max="9764" width="8.7109375" style="27" customWidth="1"/>
    <col min="9765" max="9765" width="9.28515625" style="27" customWidth="1"/>
    <col min="9766" max="9766" width="10.5703125" style="27" bestFit="1" customWidth="1"/>
    <col min="9767" max="9767" width="9.28515625" style="27" customWidth="1"/>
    <col min="9768" max="9768" width="10.5703125" style="27" bestFit="1" customWidth="1"/>
    <col min="9769" max="9996" width="9.140625" style="27"/>
    <col min="9997" max="9997" width="1.42578125" style="27" customWidth="1"/>
    <col min="9998" max="9998" width="36.5703125" style="27" bestFit="1" customWidth="1"/>
    <col min="9999" max="9999" width="1.42578125" style="27" customWidth="1"/>
    <col min="10000" max="10000" width="8.7109375" style="27" customWidth="1"/>
    <col min="10001" max="10001" width="9.28515625" style="27" customWidth="1"/>
    <col min="10002" max="10002" width="10.5703125" style="27" bestFit="1" customWidth="1"/>
    <col min="10003" max="10003" width="9.28515625" style="27" customWidth="1"/>
    <col min="10004" max="10004" width="8.7109375" style="27" customWidth="1"/>
    <col min="10005" max="10005" width="9.28515625" style="27" customWidth="1"/>
    <col min="10006" max="10006" width="8.7109375" style="27" customWidth="1"/>
    <col min="10007" max="10007" width="9.28515625" style="27" customWidth="1"/>
    <col min="10008" max="10008" width="10.5703125" style="27" bestFit="1" customWidth="1"/>
    <col min="10009" max="10009" width="9.28515625" style="27" customWidth="1"/>
    <col min="10010" max="10010" width="8.7109375" style="27" customWidth="1"/>
    <col min="10011" max="10011" width="9.28515625" style="27" customWidth="1"/>
    <col min="10012" max="10012" width="8.7109375" style="27" customWidth="1"/>
    <col min="10013" max="10013" width="9.28515625" style="27" customWidth="1"/>
    <col min="10014" max="10014" width="8.7109375" style="27" customWidth="1"/>
    <col min="10015" max="10015" width="9.5703125" style="27" customWidth="1"/>
    <col min="10016" max="10016" width="10.5703125" style="27" bestFit="1" customWidth="1"/>
    <col min="10017" max="10017" width="9.28515625" style="27" customWidth="1"/>
    <col min="10018" max="10018" width="8.7109375" style="27" customWidth="1"/>
    <col min="10019" max="10019" width="9.28515625" style="27" customWidth="1"/>
    <col min="10020" max="10020" width="8.7109375" style="27" customWidth="1"/>
    <col min="10021" max="10021" width="9.28515625" style="27" customWidth="1"/>
    <col min="10022" max="10022" width="10.5703125" style="27" bestFit="1" customWidth="1"/>
    <col min="10023" max="10023" width="9.28515625" style="27" customWidth="1"/>
    <col min="10024" max="10024" width="10.5703125" style="27" bestFit="1" customWidth="1"/>
    <col min="10025" max="10252" width="9.140625" style="27"/>
    <col min="10253" max="10253" width="1.42578125" style="27" customWidth="1"/>
    <col min="10254" max="10254" width="36.5703125" style="27" bestFit="1" customWidth="1"/>
    <col min="10255" max="10255" width="1.42578125" style="27" customWidth="1"/>
    <col min="10256" max="10256" width="8.7109375" style="27" customWidth="1"/>
    <col min="10257" max="10257" width="9.28515625" style="27" customWidth="1"/>
    <col min="10258" max="10258" width="10.5703125" style="27" bestFit="1" customWidth="1"/>
    <col min="10259" max="10259" width="9.28515625" style="27" customWidth="1"/>
    <col min="10260" max="10260" width="8.7109375" style="27" customWidth="1"/>
    <col min="10261" max="10261" width="9.28515625" style="27" customWidth="1"/>
    <col min="10262" max="10262" width="8.7109375" style="27" customWidth="1"/>
    <col min="10263" max="10263" width="9.28515625" style="27" customWidth="1"/>
    <col min="10264" max="10264" width="10.5703125" style="27" bestFit="1" customWidth="1"/>
    <col min="10265" max="10265" width="9.28515625" style="27" customWidth="1"/>
    <col min="10266" max="10266" width="8.7109375" style="27" customWidth="1"/>
    <col min="10267" max="10267" width="9.28515625" style="27" customWidth="1"/>
    <col min="10268" max="10268" width="8.7109375" style="27" customWidth="1"/>
    <col min="10269" max="10269" width="9.28515625" style="27" customWidth="1"/>
    <col min="10270" max="10270" width="8.7109375" style="27" customWidth="1"/>
    <col min="10271" max="10271" width="9.5703125" style="27" customWidth="1"/>
    <col min="10272" max="10272" width="10.5703125" style="27" bestFit="1" customWidth="1"/>
    <col min="10273" max="10273" width="9.28515625" style="27" customWidth="1"/>
    <col min="10274" max="10274" width="8.7109375" style="27" customWidth="1"/>
    <col min="10275" max="10275" width="9.28515625" style="27" customWidth="1"/>
    <col min="10276" max="10276" width="8.7109375" style="27" customWidth="1"/>
    <col min="10277" max="10277" width="9.28515625" style="27" customWidth="1"/>
    <col min="10278" max="10278" width="10.5703125" style="27" bestFit="1" customWidth="1"/>
    <col min="10279" max="10279" width="9.28515625" style="27" customWidth="1"/>
    <col min="10280" max="10280" width="10.5703125" style="27" bestFit="1" customWidth="1"/>
    <col min="10281" max="10508" width="9.140625" style="27"/>
    <col min="10509" max="10509" width="1.42578125" style="27" customWidth="1"/>
    <col min="10510" max="10510" width="36.5703125" style="27" bestFit="1" customWidth="1"/>
    <col min="10511" max="10511" width="1.42578125" style="27" customWidth="1"/>
    <col min="10512" max="10512" width="8.7109375" style="27" customWidth="1"/>
    <col min="10513" max="10513" width="9.28515625" style="27" customWidth="1"/>
    <col min="10514" max="10514" width="10.5703125" style="27" bestFit="1" customWidth="1"/>
    <col min="10515" max="10515" width="9.28515625" style="27" customWidth="1"/>
    <col min="10516" max="10516" width="8.7109375" style="27" customWidth="1"/>
    <col min="10517" max="10517" width="9.28515625" style="27" customWidth="1"/>
    <col min="10518" max="10518" width="8.7109375" style="27" customWidth="1"/>
    <col min="10519" max="10519" width="9.28515625" style="27" customWidth="1"/>
    <col min="10520" max="10520" width="10.5703125" style="27" bestFit="1" customWidth="1"/>
    <col min="10521" max="10521" width="9.28515625" style="27" customWidth="1"/>
    <col min="10522" max="10522" width="8.7109375" style="27" customWidth="1"/>
    <col min="10523" max="10523" width="9.28515625" style="27" customWidth="1"/>
    <col min="10524" max="10524" width="8.7109375" style="27" customWidth="1"/>
    <col min="10525" max="10525" width="9.28515625" style="27" customWidth="1"/>
    <col min="10526" max="10526" width="8.7109375" style="27" customWidth="1"/>
    <col min="10527" max="10527" width="9.5703125" style="27" customWidth="1"/>
    <col min="10528" max="10528" width="10.5703125" style="27" bestFit="1" customWidth="1"/>
    <col min="10529" max="10529" width="9.28515625" style="27" customWidth="1"/>
    <col min="10530" max="10530" width="8.7109375" style="27" customWidth="1"/>
    <col min="10531" max="10531" width="9.28515625" style="27" customWidth="1"/>
    <col min="10532" max="10532" width="8.7109375" style="27" customWidth="1"/>
    <col min="10533" max="10533" width="9.28515625" style="27" customWidth="1"/>
    <col min="10534" max="10534" width="10.5703125" style="27" bestFit="1" customWidth="1"/>
    <col min="10535" max="10535" width="9.28515625" style="27" customWidth="1"/>
    <col min="10536" max="10536" width="10.5703125" style="27" bestFit="1" customWidth="1"/>
    <col min="10537" max="10764" width="9.140625" style="27"/>
    <col min="10765" max="10765" width="1.42578125" style="27" customWidth="1"/>
    <col min="10766" max="10766" width="36.5703125" style="27" bestFit="1" customWidth="1"/>
    <col min="10767" max="10767" width="1.42578125" style="27" customWidth="1"/>
    <col min="10768" max="10768" width="8.7109375" style="27" customWidth="1"/>
    <col min="10769" max="10769" width="9.28515625" style="27" customWidth="1"/>
    <col min="10770" max="10770" width="10.5703125" style="27" bestFit="1" customWidth="1"/>
    <col min="10771" max="10771" width="9.28515625" style="27" customWidth="1"/>
    <col min="10772" max="10772" width="8.7109375" style="27" customWidth="1"/>
    <col min="10773" max="10773" width="9.28515625" style="27" customWidth="1"/>
    <col min="10774" max="10774" width="8.7109375" style="27" customWidth="1"/>
    <col min="10775" max="10775" width="9.28515625" style="27" customWidth="1"/>
    <col min="10776" max="10776" width="10.5703125" style="27" bestFit="1" customWidth="1"/>
    <col min="10777" max="10777" width="9.28515625" style="27" customWidth="1"/>
    <col min="10778" max="10778" width="8.7109375" style="27" customWidth="1"/>
    <col min="10779" max="10779" width="9.28515625" style="27" customWidth="1"/>
    <col min="10780" max="10780" width="8.7109375" style="27" customWidth="1"/>
    <col min="10781" max="10781" width="9.28515625" style="27" customWidth="1"/>
    <col min="10782" max="10782" width="8.7109375" style="27" customWidth="1"/>
    <col min="10783" max="10783" width="9.5703125" style="27" customWidth="1"/>
    <col min="10784" max="10784" width="10.5703125" style="27" bestFit="1" customWidth="1"/>
    <col min="10785" max="10785" width="9.28515625" style="27" customWidth="1"/>
    <col min="10786" max="10786" width="8.7109375" style="27" customWidth="1"/>
    <col min="10787" max="10787" width="9.28515625" style="27" customWidth="1"/>
    <col min="10788" max="10788" width="8.7109375" style="27" customWidth="1"/>
    <col min="10789" max="10789" width="9.28515625" style="27" customWidth="1"/>
    <col min="10790" max="10790" width="10.5703125" style="27" bestFit="1" customWidth="1"/>
    <col min="10791" max="10791" width="9.28515625" style="27" customWidth="1"/>
    <col min="10792" max="10792" width="10.5703125" style="27" bestFit="1" customWidth="1"/>
    <col min="10793" max="11020" width="9.140625" style="27"/>
    <col min="11021" max="11021" width="1.42578125" style="27" customWidth="1"/>
    <col min="11022" max="11022" width="36.5703125" style="27" bestFit="1" customWidth="1"/>
    <col min="11023" max="11023" width="1.42578125" style="27" customWidth="1"/>
    <col min="11024" max="11024" width="8.7109375" style="27" customWidth="1"/>
    <col min="11025" max="11025" width="9.28515625" style="27" customWidth="1"/>
    <col min="11026" max="11026" width="10.5703125" style="27" bestFit="1" customWidth="1"/>
    <col min="11027" max="11027" width="9.28515625" style="27" customWidth="1"/>
    <col min="11028" max="11028" width="8.7109375" style="27" customWidth="1"/>
    <col min="11029" max="11029" width="9.28515625" style="27" customWidth="1"/>
    <col min="11030" max="11030" width="8.7109375" style="27" customWidth="1"/>
    <col min="11031" max="11031" width="9.28515625" style="27" customWidth="1"/>
    <col min="11032" max="11032" width="10.5703125" style="27" bestFit="1" customWidth="1"/>
    <col min="11033" max="11033" width="9.28515625" style="27" customWidth="1"/>
    <col min="11034" max="11034" width="8.7109375" style="27" customWidth="1"/>
    <col min="11035" max="11035" width="9.28515625" style="27" customWidth="1"/>
    <col min="11036" max="11036" width="8.7109375" style="27" customWidth="1"/>
    <col min="11037" max="11037" width="9.28515625" style="27" customWidth="1"/>
    <col min="11038" max="11038" width="8.7109375" style="27" customWidth="1"/>
    <col min="11039" max="11039" width="9.5703125" style="27" customWidth="1"/>
    <col min="11040" max="11040" width="10.5703125" style="27" bestFit="1" customWidth="1"/>
    <col min="11041" max="11041" width="9.28515625" style="27" customWidth="1"/>
    <col min="11042" max="11042" width="8.7109375" style="27" customWidth="1"/>
    <col min="11043" max="11043" width="9.28515625" style="27" customWidth="1"/>
    <col min="11044" max="11044" width="8.7109375" style="27" customWidth="1"/>
    <col min="11045" max="11045" width="9.28515625" style="27" customWidth="1"/>
    <col min="11046" max="11046" width="10.5703125" style="27" bestFit="1" customWidth="1"/>
    <col min="11047" max="11047" width="9.28515625" style="27" customWidth="1"/>
    <col min="11048" max="11048" width="10.5703125" style="27" bestFit="1" customWidth="1"/>
    <col min="11049" max="11276" width="9.140625" style="27"/>
    <col min="11277" max="11277" width="1.42578125" style="27" customWidth="1"/>
    <col min="11278" max="11278" width="36.5703125" style="27" bestFit="1" customWidth="1"/>
    <col min="11279" max="11279" width="1.42578125" style="27" customWidth="1"/>
    <col min="11280" max="11280" width="8.7109375" style="27" customWidth="1"/>
    <col min="11281" max="11281" width="9.28515625" style="27" customWidth="1"/>
    <col min="11282" max="11282" width="10.5703125" style="27" bestFit="1" customWidth="1"/>
    <col min="11283" max="11283" width="9.28515625" style="27" customWidth="1"/>
    <col min="11284" max="11284" width="8.7109375" style="27" customWidth="1"/>
    <col min="11285" max="11285" width="9.28515625" style="27" customWidth="1"/>
    <col min="11286" max="11286" width="8.7109375" style="27" customWidth="1"/>
    <col min="11287" max="11287" width="9.28515625" style="27" customWidth="1"/>
    <col min="11288" max="11288" width="10.5703125" style="27" bestFit="1" customWidth="1"/>
    <col min="11289" max="11289" width="9.28515625" style="27" customWidth="1"/>
    <col min="11290" max="11290" width="8.7109375" style="27" customWidth="1"/>
    <col min="11291" max="11291" width="9.28515625" style="27" customWidth="1"/>
    <col min="11292" max="11292" width="8.7109375" style="27" customWidth="1"/>
    <col min="11293" max="11293" width="9.28515625" style="27" customWidth="1"/>
    <col min="11294" max="11294" width="8.7109375" style="27" customWidth="1"/>
    <col min="11295" max="11295" width="9.5703125" style="27" customWidth="1"/>
    <col min="11296" max="11296" width="10.5703125" style="27" bestFit="1" customWidth="1"/>
    <col min="11297" max="11297" width="9.28515625" style="27" customWidth="1"/>
    <col min="11298" max="11298" width="8.7109375" style="27" customWidth="1"/>
    <col min="11299" max="11299" width="9.28515625" style="27" customWidth="1"/>
    <col min="11300" max="11300" width="8.7109375" style="27" customWidth="1"/>
    <col min="11301" max="11301" width="9.28515625" style="27" customWidth="1"/>
    <col min="11302" max="11302" width="10.5703125" style="27" bestFit="1" customWidth="1"/>
    <col min="11303" max="11303" width="9.28515625" style="27" customWidth="1"/>
    <col min="11304" max="11304" width="10.5703125" style="27" bestFit="1" customWidth="1"/>
    <col min="11305" max="11532" width="9.140625" style="27"/>
    <col min="11533" max="11533" width="1.42578125" style="27" customWidth="1"/>
    <col min="11534" max="11534" width="36.5703125" style="27" bestFit="1" customWidth="1"/>
    <col min="11535" max="11535" width="1.42578125" style="27" customWidth="1"/>
    <col min="11536" max="11536" width="8.7109375" style="27" customWidth="1"/>
    <col min="11537" max="11537" width="9.28515625" style="27" customWidth="1"/>
    <col min="11538" max="11538" width="10.5703125" style="27" bestFit="1" customWidth="1"/>
    <col min="11539" max="11539" width="9.28515625" style="27" customWidth="1"/>
    <col min="11540" max="11540" width="8.7109375" style="27" customWidth="1"/>
    <col min="11541" max="11541" width="9.28515625" style="27" customWidth="1"/>
    <col min="11542" max="11542" width="8.7109375" style="27" customWidth="1"/>
    <col min="11543" max="11543" width="9.28515625" style="27" customWidth="1"/>
    <col min="11544" max="11544" width="10.5703125" style="27" bestFit="1" customWidth="1"/>
    <col min="11545" max="11545" width="9.28515625" style="27" customWidth="1"/>
    <col min="11546" max="11546" width="8.7109375" style="27" customWidth="1"/>
    <col min="11547" max="11547" width="9.28515625" style="27" customWidth="1"/>
    <col min="11548" max="11548" width="8.7109375" style="27" customWidth="1"/>
    <col min="11549" max="11549" width="9.28515625" style="27" customWidth="1"/>
    <col min="11550" max="11550" width="8.7109375" style="27" customWidth="1"/>
    <col min="11551" max="11551" width="9.5703125" style="27" customWidth="1"/>
    <col min="11552" max="11552" width="10.5703125" style="27" bestFit="1" customWidth="1"/>
    <col min="11553" max="11553" width="9.28515625" style="27" customWidth="1"/>
    <col min="11554" max="11554" width="8.7109375" style="27" customWidth="1"/>
    <col min="11555" max="11555" width="9.28515625" style="27" customWidth="1"/>
    <col min="11556" max="11556" width="8.7109375" style="27" customWidth="1"/>
    <col min="11557" max="11557" width="9.28515625" style="27" customWidth="1"/>
    <col min="11558" max="11558" width="10.5703125" style="27" bestFit="1" customWidth="1"/>
    <col min="11559" max="11559" width="9.28515625" style="27" customWidth="1"/>
    <col min="11560" max="11560" width="10.5703125" style="27" bestFit="1" customWidth="1"/>
    <col min="11561" max="11788" width="9.140625" style="27"/>
    <col min="11789" max="11789" width="1.42578125" style="27" customWidth="1"/>
    <col min="11790" max="11790" width="36.5703125" style="27" bestFit="1" customWidth="1"/>
    <col min="11791" max="11791" width="1.42578125" style="27" customWidth="1"/>
    <col min="11792" max="11792" width="8.7109375" style="27" customWidth="1"/>
    <col min="11793" max="11793" width="9.28515625" style="27" customWidth="1"/>
    <col min="11794" max="11794" width="10.5703125" style="27" bestFit="1" customWidth="1"/>
    <col min="11795" max="11795" width="9.28515625" style="27" customWidth="1"/>
    <col min="11796" max="11796" width="8.7109375" style="27" customWidth="1"/>
    <col min="11797" max="11797" width="9.28515625" style="27" customWidth="1"/>
    <col min="11798" max="11798" width="8.7109375" style="27" customWidth="1"/>
    <col min="11799" max="11799" width="9.28515625" style="27" customWidth="1"/>
    <col min="11800" max="11800" width="10.5703125" style="27" bestFit="1" customWidth="1"/>
    <col min="11801" max="11801" width="9.28515625" style="27" customWidth="1"/>
    <col min="11802" max="11802" width="8.7109375" style="27" customWidth="1"/>
    <col min="11803" max="11803" width="9.28515625" style="27" customWidth="1"/>
    <col min="11804" max="11804" width="8.7109375" style="27" customWidth="1"/>
    <col min="11805" max="11805" width="9.28515625" style="27" customWidth="1"/>
    <col min="11806" max="11806" width="8.7109375" style="27" customWidth="1"/>
    <col min="11807" max="11807" width="9.5703125" style="27" customWidth="1"/>
    <col min="11808" max="11808" width="10.5703125" style="27" bestFit="1" customWidth="1"/>
    <col min="11809" max="11809" width="9.28515625" style="27" customWidth="1"/>
    <col min="11810" max="11810" width="8.7109375" style="27" customWidth="1"/>
    <col min="11811" max="11811" width="9.28515625" style="27" customWidth="1"/>
    <col min="11812" max="11812" width="8.7109375" style="27" customWidth="1"/>
    <col min="11813" max="11813" width="9.28515625" style="27" customWidth="1"/>
    <col min="11814" max="11814" width="10.5703125" style="27" bestFit="1" customWidth="1"/>
    <col min="11815" max="11815" width="9.28515625" style="27" customWidth="1"/>
    <col min="11816" max="11816" width="10.5703125" style="27" bestFit="1" customWidth="1"/>
    <col min="11817" max="12044" width="9.140625" style="27"/>
    <col min="12045" max="12045" width="1.42578125" style="27" customWidth="1"/>
    <col min="12046" max="12046" width="36.5703125" style="27" bestFit="1" customWidth="1"/>
    <col min="12047" max="12047" width="1.42578125" style="27" customWidth="1"/>
    <col min="12048" max="12048" width="8.7109375" style="27" customWidth="1"/>
    <col min="12049" max="12049" width="9.28515625" style="27" customWidth="1"/>
    <col min="12050" max="12050" width="10.5703125" style="27" bestFit="1" customWidth="1"/>
    <col min="12051" max="12051" width="9.28515625" style="27" customWidth="1"/>
    <col min="12052" max="12052" width="8.7109375" style="27" customWidth="1"/>
    <col min="12053" max="12053" width="9.28515625" style="27" customWidth="1"/>
    <col min="12054" max="12054" width="8.7109375" style="27" customWidth="1"/>
    <col min="12055" max="12055" width="9.28515625" style="27" customWidth="1"/>
    <col min="12056" max="12056" width="10.5703125" style="27" bestFit="1" customWidth="1"/>
    <col min="12057" max="12057" width="9.28515625" style="27" customWidth="1"/>
    <col min="12058" max="12058" width="8.7109375" style="27" customWidth="1"/>
    <col min="12059" max="12059" width="9.28515625" style="27" customWidth="1"/>
    <col min="12060" max="12060" width="8.7109375" style="27" customWidth="1"/>
    <col min="12061" max="12061" width="9.28515625" style="27" customWidth="1"/>
    <col min="12062" max="12062" width="8.7109375" style="27" customWidth="1"/>
    <col min="12063" max="12063" width="9.5703125" style="27" customWidth="1"/>
    <col min="12064" max="12064" width="10.5703125" style="27" bestFit="1" customWidth="1"/>
    <col min="12065" max="12065" width="9.28515625" style="27" customWidth="1"/>
    <col min="12066" max="12066" width="8.7109375" style="27" customWidth="1"/>
    <col min="12067" max="12067" width="9.28515625" style="27" customWidth="1"/>
    <col min="12068" max="12068" width="8.7109375" style="27" customWidth="1"/>
    <col min="12069" max="12069" width="9.28515625" style="27" customWidth="1"/>
    <col min="12070" max="12070" width="10.5703125" style="27" bestFit="1" customWidth="1"/>
    <col min="12071" max="12071" width="9.28515625" style="27" customWidth="1"/>
    <col min="12072" max="12072" width="10.5703125" style="27" bestFit="1" customWidth="1"/>
    <col min="12073" max="12300" width="9.140625" style="27"/>
    <col min="12301" max="12301" width="1.42578125" style="27" customWidth="1"/>
    <col min="12302" max="12302" width="36.5703125" style="27" bestFit="1" customWidth="1"/>
    <col min="12303" max="12303" width="1.42578125" style="27" customWidth="1"/>
    <col min="12304" max="12304" width="8.7109375" style="27" customWidth="1"/>
    <col min="12305" max="12305" width="9.28515625" style="27" customWidth="1"/>
    <col min="12306" max="12306" width="10.5703125" style="27" bestFit="1" customWidth="1"/>
    <col min="12307" max="12307" width="9.28515625" style="27" customWidth="1"/>
    <col min="12308" max="12308" width="8.7109375" style="27" customWidth="1"/>
    <col min="12309" max="12309" width="9.28515625" style="27" customWidth="1"/>
    <col min="12310" max="12310" width="8.7109375" style="27" customWidth="1"/>
    <col min="12311" max="12311" width="9.28515625" style="27" customWidth="1"/>
    <col min="12312" max="12312" width="10.5703125" style="27" bestFit="1" customWidth="1"/>
    <col min="12313" max="12313" width="9.28515625" style="27" customWidth="1"/>
    <col min="12314" max="12314" width="8.7109375" style="27" customWidth="1"/>
    <col min="12315" max="12315" width="9.28515625" style="27" customWidth="1"/>
    <col min="12316" max="12316" width="8.7109375" style="27" customWidth="1"/>
    <col min="12317" max="12317" width="9.28515625" style="27" customWidth="1"/>
    <col min="12318" max="12318" width="8.7109375" style="27" customWidth="1"/>
    <col min="12319" max="12319" width="9.5703125" style="27" customWidth="1"/>
    <col min="12320" max="12320" width="10.5703125" style="27" bestFit="1" customWidth="1"/>
    <col min="12321" max="12321" width="9.28515625" style="27" customWidth="1"/>
    <col min="12322" max="12322" width="8.7109375" style="27" customWidth="1"/>
    <col min="12323" max="12323" width="9.28515625" style="27" customWidth="1"/>
    <col min="12324" max="12324" width="8.7109375" style="27" customWidth="1"/>
    <col min="12325" max="12325" width="9.28515625" style="27" customWidth="1"/>
    <col min="12326" max="12326" width="10.5703125" style="27" bestFit="1" customWidth="1"/>
    <col min="12327" max="12327" width="9.28515625" style="27" customWidth="1"/>
    <col min="12328" max="12328" width="10.5703125" style="27" bestFit="1" customWidth="1"/>
    <col min="12329" max="12556" width="9.140625" style="27"/>
    <col min="12557" max="12557" width="1.42578125" style="27" customWidth="1"/>
    <col min="12558" max="12558" width="36.5703125" style="27" bestFit="1" customWidth="1"/>
    <col min="12559" max="12559" width="1.42578125" style="27" customWidth="1"/>
    <col min="12560" max="12560" width="8.7109375" style="27" customWidth="1"/>
    <col min="12561" max="12561" width="9.28515625" style="27" customWidth="1"/>
    <col min="12562" max="12562" width="10.5703125" style="27" bestFit="1" customWidth="1"/>
    <col min="12563" max="12563" width="9.28515625" style="27" customWidth="1"/>
    <col min="12564" max="12564" width="8.7109375" style="27" customWidth="1"/>
    <col min="12565" max="12565" width="9.28515625" style="27" customWidth="1"/>
    <col min="12566" max="12566" width="8.7109375" style="27" customWidth="1"/>
    <col min="12567" max="12567" width="9.28515625" style="27" customWidth="1"/>
    <col min="12568" max="12568" width="10.5703125" style="27" bestFit="1" customWidth="1"/>
    <col min="12569" max="12569" width="9.28515625" style="27" customWidth="1"/>
    <col min="12570" max="12570" width="8.7109375" style="27" customWidth="1"/>
    <col min="12571" max="12571" width="9.28515625" style="27" customWidth="1"/>
    <col min="12572" max="12572" width="8.7109375" style="27" customWidth="1"/>
    <col min="12573" max="12573" width="9.28515625" style="27" customWidth="1"/>
    <col min="12574" max="12574" width="8.7109375" style="27" customWidth="1"/>
    <col min="12575" max="12575" width="9.5703125" style="27" customWidth="1"/>
    <col min="12576" max="12576" width="10.5703125" style="27" bestFit="1" customWidth="1"/>
    <col min="12577" max="12577" width="9.28515625" style="27" customWidth="1"/>
    <col min="12578" max="12578" width="8.7109375" style="27" customWidth="1"/>
    <col min="12579" max="12579" width="9.28515625" style="27" customWidth="1"/>
    <col min="12580" max="12580" width="8.7109375" style="27" customWidth="1"/>
    <col min="12581" max="12581" width="9.28515625" style="27" customWidth="1"/>
    <col min="12582" max="12582" width="10.5703125" style="27" bestFit="1" customWidth="1"/>
    <col min="12583" max="12583" width="9.28515625" style="27" customWidth="1"/>
    <col min="12584" max="12584" width="10.5703125" style="27" bestFit="1" customWidth="1"/>
    <col min="12585" max="12812" width="9.140625" style="27"/>
    <col min="12813" max="12813" width="1.42578125" style="27" customWidth="1"/>
    <col min="12814" max="12814" width="36.5703125" style="27" bestFit="1" customWidth="1"/>
    <col min="12815" max="12815" width="1.42578125" style="27" customWidth="1"/>
    <col min="12816" max="12816" width="8.7109375" style="27" customWidth="1"/>
    <col min="12817" max="12817" width="9.28515625" style="27" customWidth="1"/>
    <col min="12818" max="12818" width="10.5703125" style="27" bestFit="1" customWidth="1"/>
    <col min="12819" max="12819" width="9.28515625" style="27" customWidth="1"/>
    <col min="12820" max="12820" width="8.7109375" style="27" customWidth="1"/>
    <col min="12821" max="12821" width="9.28515625" style="27" customWidth="1"/>
    <col min="12822" max="12822" width="8.7109375" style="27" customWidth="1"/>
    <col min="12823" max="12823" width="9.28515625" style="27" customWidth="1"/>
    <col min="12824" max="12824" width="10.5703125" style="27" bestFit="1" customWidth="1"/>
    <col min="12825" max="12825" width="9.28515625" style="27" customWidth="1"/>
    <col min="12826" max="12826" width="8.7109375" style="27" customWidth="1"/>
    <col min="12827" max="12827" width="9.28515625" style="27" customWidth="1"/>
    <col min="12828" max="12828" width="8.7109375" style="27" customWidth="1"/>
    <col min="12829" max="12829" width="9.28515625" style="27" customWidth="1"/>
    <col min="12830" max="12830" width="8.7109375" style="27" customWidth="1"/>
    <col min="12831" max="12831" width="9.5703125" style="27" customWidth="1"/>
    <col min="12832" max="12832" width="10.5703125" style="27" bestFit="1" customWidth="1"/>
    <col min="12833" max="12833" width="9.28515625" style="27" customWidth="1"/>
    <col min="12834" max="12834" width="8.7109375" style="27" customWidth="1"/>
    <col min="12835" max="12835" width="9.28515625" style="27" customWidth="1"/>
    <col min="12836" max="12836" width="8.7109375" style="27" customWidth="1"/>
    <col min="12837" max="12837" width="9.28515625" style="27" customWidth="1"/>
    <col min="12838" max="12838" width="10.5703125" style="27" bestFit="1" customWidth="1"/>
    <col min="12839" max="12839" width="9.28515625" style="27" customWidth="1"/>
    <col min="12840" max="12840" width="10.5703125" style="27" bestFit="1" customWidth="1"/>
    <col min="12841" max="13068" width="9.140625" style="27"/>
    <col min="13069" max="13069" width="1.42578125" style="27" customWidth="1"/>
    <col min="13070" max="13070" width="36.5703125" style="27" bestFit="1" customWidth="1"/>
    <col min="13071" max="13071" width="1.42578125" style="27" customWidth="1"/>
    <col min="13072" max="13072" width="8.7109375" style="27" customWidth="1"/>
    <col min="13073" max="13073" width="9.28515625" style="27" customWidth="1"/>
    <col min="13074" max="13074" width="10.5703125" style="27" bestFit="1" customWidth="1"/>
    <col min="13075" max="13075" width="9.28515625" style="27" customWidth="1"/>
    <col min="13076" max="13076" width="8.7109375" style="27" customWidth="1"/>
    <col min="13077" max="13077" width="9.28515625" style="27" customWidth="1"/>
    <col min="13078" max="13078" width="8.7109375" style="27" customWidth="1"/>
    <col min="13079" max="13079" width="9.28515625" style="27" customWidth="1"/>
    <col min="13080" max="13080" width="10.5703125" style="27" bestFit="1" customWidth="1"/>
    <col min="13081" max="13081" width="9.28515625" style="27" customWidth="1"/>
    <col min="13082" max="13082" width="8.7109375" style="27" customWidth="1"/>
    <col min="13083" max="13083" width="9.28515625" style="27" customWidth="1"/>
    <col min="13084" max="13084" width="8.7109375" style="27" customWidth="1"/>
    <col min="13085" max="13085" width="9.28515625" style="27" customWidth="1"/>
    <col min="13086" max="13086" width="8.7109375" style="27" customWidth="1"/>
    <col min="13087" max="13087" width="9.5703125" style="27" customWidth="1"/>
    <col min="13088" max="13088" width="10.5703125" style="27" bestFit="1" customWidth="1"/>
    <col min="13089" max="13089" width="9.28515625" style="27" customWidth="1"/>
    <col min="13090" max="13090" width="8.7109375" style="27" customWidth="1"/>
    <col min="13091" max="13091" width="9.28515625" style="27" customWidth="1"/>
    <col min="13092" max="13092" width="8.7109375" style="27" customWidth="1"/>
    <col min="13093" max="13093" width="9.28515625" style="27" customWidth="1"/>
    <col min="13094" max="13094" width="10.5703125" style="27" bestFit="1" customWidth="1"/>
    <col min="13095" max="13095" width="9.28515625" style="27" customWidth="1"/>
    <col min="13096" max="13096" width="10.5703125" style="27" bestFit="1" customWidth="1"/>
    <col min="13097" max="13324" width="9.140625" style="27"/>
    <col min="13325" max="13325" width="1.42578125" style="27" customWidth="1"/>
    <col min="13326" max="13326" width="36.5703125" style="27" bestFit="1" customWidth="1"/>
    <col min="13327" max="13327" width="1.42578125" style="27" customWidth="1"/>
    <col min="13328" max="13328" width="8.7109375" style="27" customWidth="1"/>
    <col min="13329" max="13329" width="9.28515625" style="27" customWidth="1"/>
    <col min="13330" max="13330" width="10.5703125" style="27" bestFit="1" customWidth="1"/>
    <col min="13331" max="13331" width="9.28515625" style="27" customWidth="1"/>
    <col min="13332" max="13332" width="8.7109375" style="27" customWidth="1"/>
    <col min="13333" max="13333" width="9.28515625" style="27" customWidth="1"/>
    <col min="13334" max="13334" width="8.7109375" style="27" customWidth="1"/>
    <col min="13335" max="13335" width="9.28515625" style="27" customWidth="1"/>
    <col min="13336" max="13336" width="10.5703125" style="27" bestFit="1" customWidth="1"/>
    <col min="13337" max="13337" width="9.28515625" style="27" customWidth="1"/>
    <col min="13338" max="13338" width="8.7109375" style="27" customWidth="1"/>
    <col min="13339" max="13339" width="9.28515625" style="27" customWidth="1"/>
    <col min="13340" max="13340" width="8.7109375" style="27" customWidth="1"/>
    <col min="13341" max="13341" width="9.28515625" style="27" customWidth="1"/>
    <col min="13342" max="13342" width="8.7109375" style="27" customWidth="1"/>
    <col min="13343" max="13343" width="9.5703125" style="27" customWidth="1"/>
    <col min="13344" max="13344" width="10.5703125" style="27" bestFit="1" customWidth="1"/>
    <col min="13345" max="13345" width="9.28515625" style="27" customWidth="1"/>
    <col min="13346" max="13346" width="8.7109375" style="27" customWidth="1"/>
    <col min="13347" max="13347" width="9.28515625" style="27" customWidth="1"/>
    <col min="13348" max="13348" width="8.7109375" style="27" customWidth="1"/>
    <col min="13349" max="13349" width="9.28515625" style="27" customWidth="1"/>
    <col min="13350" max="13350" width="10.5703125" style="27" bestFit="1" customWidth="1"/>
    <col min="13351" max="13351" width="9.28515625" style="27" customWidth="1"/>
    <col min="13352" max="13352" width="10.5703125" style="27" bestFit="1" customWidth="1"/>
    <col min="13353" max="13580" width="9.140625" style="27"/>
    <col min="13581" max="13581" width="1.42578125" style="27" customWidth="1"/>
    <col min="13582" max="13582" width="36.5703125" style="27" bestFit="1" customWidth="1"/>
    <col min="13583" max="13583" width="1.42578125" style="27" customWidth="1"/>
    <col min="13584" max="13584" width="8.7109375" style="27" customWidth="1"/>
    <col min="13585" max="13585" width="9.28515625" style="27" customWidth="1"/>
    <col min="13586" max="13586" width="10.5703125" style="27" bestFit="1" customWidth="1"/>
    <col min="13587" max="13587" width="9.28515625" style="27" customWidth="1"/>
    <col min="13588" max="13588" width="8.7109375" style="27" customWidth="1"/>
    <col min="13589" max="13589" width="9.28515625" style="27" customWidth="1"/>
    <col min="13590" max="13590" width="8.7109375" style="27" customWidth="1"/>
    <col min="13591" max="13591" width="9.28515625" style="27" customWidth="1"/>
    <col min="13592" max="13592" width="10.5703125" style="27" bestFit="1" customWidth="1"/>
    <col min="13593" max="13593" width="9.28515625" style="27" customWidth="1"/>
    <col min="13594" max="13594" width="8.7109375" style="27" customWidth="1"/>
    <col min="13595" max="13595" width="9.28515625" style="27" customWidth="1"/>
    <col min="13596" max="13596" width="8.7109375" style="27" customWidth="1"/>
    <col min="13597" max="13597" width="9.28515625" style="27" customWidth="1"/>
    <col min="13598" max="13598" width="8.7109375" style="27" customWidth="1"/>
    <col min="13599" max="13599" width="9.5703125" style="27" customWidth="1"/>
    <col min="13600" max="13600" width="10.5703125" style="27" bestFit="1" customWidth="1"/>
    <col min="13601" max="13601" width="9.28515625" style="27" customWidth="1"/>
    <col min="13602" max="13602" width="8.7109375" style="27" customWidth="1"/>
    <col min="13603" max="13603" width="9.28515625" style="27" customWidth="1"/>
    <col min="13604" max="13604" width="8.7109375" style="27" customWidth="1"/>
    <col min="13605" max="13605" width="9.28515625" style="27" customWidth="1"/>
    <col min="13606" max="13606" width="10.5703125" style="27" bestFit="1" customWidth="1"/>
    <col min="13607" max="13607" width="9.28515625" style="27" customWidth="1"/>
    <col min="13608" max="13608" width="10.5703125" style="27" bestFit="1" customWidth="1"/>
    <col min="13609" max="13836" width="9.140625" style="27"/>
    <col min="13837" max="13837" width="1.42578125" style="27" customWidth="1"/>
    <col min="13838" max="13838" width="36.5703125" style="27" bestFit="1" customWidth="1"/>
    <col min="13839" max="13839" width="1.42578125" style="27" customWidth="1"/>
    <col min="13840" max="13840" width="8.7109375" style="27" customWidth="1"/>
    <col min="13841" max="13841" width="9.28515625" style="27" customWidth="1"/>
    <col min="13842" max="13842" width="10.5703125" style="27" bestFit="1" customWidth="1"/>
    <col min="13843" max="13843" width="9.28515625" style="27" customWidth="1"/>
    <col min="13844" max="13844" width="8.7109375" style="27" customWidth="1"/>
    <col min="13845" max="13845" width="9.28515625" style="27" customWidth="1"/>
    <col min="13846" max="13846" width="8.7109375" style="27" customWidth="1"/>
    <col min="13847" max="13847" width="9.28515625" style="27" customWidth="1"/>
    <col min="13848" max="13848" width="10.5703125" style="27" bestFit="1" customWidth="1"/>
    <col min="13849" max="13849" width="9.28515625" style="27" customWidth="1"/>
    <col min="13850" max="13850" width="8.7109375" style="27" customWidth="1"/>
    <col min="13851" max="13851" width="9.28515625" style="27" customWidth="1"/>
    <col min="13852" max="13852" width="8.7109375" style="27" customWidth="1"/>
    <col min="13853" max="13853" width="9.28515625" style="27" customWidth="1"/>
    <col min="13854" max="13854" width="8.7109375" style="27" customWidth="1"/>
    <col min="13855" max="13855" width="9.5703125" style="27" customWidth="1"/>
    <col min="13856" max="13856" width="10.5703125" style="27" bestFit="1" customWidth="1"/>
    <col min="13857" max="13857" width="9.28515625" style="27" customWidth="1"/>
    <col min="13858" max="13858" width="8.7109375" style="27" customWidth="1"/>
    <col min="13859" max="13859" width="9.28515625" style="27" customWidth="1"/>
    <col min="13860" max="13860" width="8.7109375" style="27" customWidth="1"/>
    <col min="13861" max="13861" width="9.28515625" style="27" customWidth="1"/>
    <col min="13862" max="13862" width="10.5703125" style="27" bestFit="1" customWidth="1"/>
    <col min="13863" max="13863" width="9.28515625" style="27" customWidth="1"/>
    <col min="13864" max="13864" width="10.5703125" style="27" bestFit="1" customWidth="1"/>
    <col min="13865" max="14092" width="9.140625" style="27"/>
    <col min="14093" max="14093" width="1.42578125" style="27" customWidth="1"/>
    <col min="14094" max="14094" width="36.5703125" style="27" bestFit="1" customWidth="1"/>
    <col min="14095" max="14095" width="1.42578125" style="27" customWidth="1"/>
    <col min="14096" max="14096" width="8.7109375" style="27" customWidth="1"/>
    <col min="14097" max="14097" width="9.28515625" style="27" customWidth="1"/>
    <col min="14098" max="14098" width="10.5703125" style="27" bestFit="1" customWidth="1"/>
    <col min="14099" max="14099" width="9.28515625" style="27" customWidth="1"/>
    <col min="14100" max="14100" width="8.7109375" style="27" customWidth="1"/>
    <col min="14101" max="14101" width="9.28515625" style="27" customWidth="1"/>
    <col min="14102" max="14102" width="8.7109375" style="27" customWidth="1"/>
    <col min="14103" max="14103" width="9.28515625" style="27" customWidth="1"/>
    <col min="14104" max="14104" width="10.5703125" style="27" bestFit="1" customWidth="1"/>
    <col min="14105" max="14105" width="9.28515625" style="27" customWidth="1"/>
    <col min="14106" max="14106" width="8.7109375" style="27" customWidth="1"/>
    <col min="14107" max="14107" width="9.28515625" style="27" customWidth="1"/>
    <col min="14108" max="14108" width="8.7109375" style="27" customWidth="1"/>
    <col min="14109" max="14109" width="9.28515625" style="27" customWidth="1"/>
    <col min="14110" max="14110" width="8.7109375" style="27" customWidth="1"/>
    <col min="14111" max="14111" width="9.5703125" style="27" customWidth="1"/>
    <col min="14112" max="14112" width="10.5703125" style="27" bestFit="1" customWidth="1"/>
    <col min="14113" max="14113" width="9.28515625" style="27" customWidth="1"/>
    <col min="14114" max="14114" width="8.7109375" style="27" customWidth="1"/>
    <col min="14115" max="14115" width="9.28515625" style="27" customWidth="1"/>
    <col min="14116" max="14116" width="8.7109375" style="27" customWidth="1"/>
    <col min="14117" max="14117" width="9.28515625" style="27" customWidth="1"/>
    <col min="14118" max="14118" width="10.5703125" style="27" bestFit="1" customWidth="1"/>
    <col min="14119" max="14119" width="9.28515625" style="27" customWidth="1"/>
    <col min="14120" max="14120" width="10.5703125" style="27" bestFit="1" customWidth="1"/>
    <col min="14121" max="14348" width="9.140625" style="27"/>
    <col min="14349" max="14349" width="1.42578125" style="27" customWidth="1"/>
    <col min="14350" max="14350" width="36.5703125" style="27" bestFit="1" customWidth="1"/>
    <col min="14351" max="14351" width="1.42578125" style="27" customWidth="1"/>
    <col min="14352" max="14352" width="8.7109375" style="27" customWidth="1"/>
    <col min="14353" max="14353" width="9.28515625" style="27" customWidth="1"/>
    <col min="14354" max="14354" width="10.5703125" style="27" bestFit="1" customWidth="1"/>
    <col min="14355" max="14355" width="9.28515625" style="27" customWidth="1"/>
    <col min="14356" max="14356" width="8.7109375" style="27" customWidth="1"/>
    <col min="14357" max="14357" width="9.28515625" style="27" customWidth="1"/>
    <col min="14358" max="14358" width="8.7109375" style="27" customWidth="1"/>
    <col min="14359" max="14359" width="9.28515625" style="27" customWidth="1"/>
    <col min="14360" max="14360" width="10.5703125" style="27" bestFit="1" customWidth="1"/>
    <col min="14361" max="14361" width="9.28515625" style="27" customWidth="1"/>
    <col min="14362" max="14362" width="8.7109375" style="27" customWidth="1"/>
    <col min="14363" max="14363" width="9.28515625" style="27" customWidth="1"/>
    <col min="14364" max="14364" width="8.7109375" style="27" customWidth="1"/>
    <col min="14365" max="14365" width="9.28515625" style="27" customWidth="1"/>
    <col min="14366" max="14366" width="8.7109375" style="27" customWidth="1"/>
    <col min="14367" max="14367" width="9.5703125" style="27" customWidth="1"/>
    <col min="14368" max="14368" width="10.5703125" style="27" bestFit="1" customWidth="1"/>
    <col min="14369" max="14369" width="9.28515625" style="27" customWidth="1"/>
    <col min="14370" max="14370" width="8.7109375" style="27" customWidth="1"/>
    <col min="14371" max="14371" width="9.28515625" style="27" customWidth="1"/>
    <col min="14372" max="14372" width="8.7109375" style="27" customWidth="1"/>
    <col min="14373" max="14373" width="9.28515625" style="27" customWidth="1"/>
    <col min="14374" max="14374" width="10.5703125" style="27" bestFit="1" customWidth="1"/>
    <col min="14375" max="14375" width="9.28515625" style="27" customWidth="1"/>
    <col min="14376" max="14376" width="10.5703125" style="27" bestFit="1" customWidth="1"/>
    <col min="14377" max="14604" width="9.140625" style="27"/>
    <col min="14605" max="14605" width="1.42578125" style="27" customWidth="1"/>
    <col min="14606" max="14606" width="36.5703125" style="27" bestFit="1" customWidth="1"/>
    <col min="14607" max="14607" width="1.42578125" style="27" customWidth="1"/>
    <col min="14608" max="14608" width="8.7109375" style="27" customWidth="1"/>
    <col min="14609" max="14609" width="9.28515625" style="27" customWidth="1"/>
    <col min="14610" max="14610" width="10.5703125" style="27" bestFit="1" customWidth="1"/>
    <col min="14611" max="14611" width="9.28515625" style="27" customWidth="1"/>
    <col min="14612" max="14612" width="8.7109375" style="27" customWidth="1"/>
    <col min="14613" max="14613" width="9.28515625" style="27" customWidth="1"/>
    <col min="14614" max="14614" width="8.7109375" style="27" customWidth="1"/>
    <col min="14615" max="14615" width="9.28515625" style="27" customWidth="1"/>
    <col min="14616" max="14616" width="10.5703125" style="27" bestFit="1" customWidth="1"/>
    <col min="14617" max="14617" width="9.28515625" style="27" customWidth="1"/>
    <col min="14618" max="14618" width="8.7109375" style="27" customWidth="1"/>
    <col min="14619" max="14619" width="9.28515625" style="27" customWidth="1"/>
    <col min="14620" max="14620" width="8.7109375" style="27" customWidth="1"/>
    <col min="14621" max="14621" width="9.28515625" style="27" customWidth="1"/>
    <col min="14622" max="14622" width="8.7109375" style="27" customWidth="1"/>
    <col min="14623" max="14623" width="9.5703125" style="27" customWidth="1"/>
    <col min="14624" max="14624" width="10.5703125" style="27" bestFit="1" customWidth="1"/>
    <col min="14625" max="14625" width="9.28515625" style="27" customWidth="1"/>
    <col min="14626" max="14626" width="8.7109375" style="27" customWidth="1"/>
    <col min="14627" max="14627" width="9.28515625" style="27" customWidth="1"/>
    <col min="14628" max="14628" width="8.7109375" style="27" customWidth="1"/>
    <col min="14629" max="14629" width="9.28515625" style="27" customWidth="1"/>
    <col min="14630" max="14630" width="10.5703125" style="27" bestFit="1" customWidth="1"/>
    <col min="14631" max="14631" width="9.28515625" style="27" customWidth="1"/>
    <col min="14632" max="14632" width="10.5703125" style="27" bestFit="1" customWidth="1"/>
    <col min="14633" max="14860" width="9.140625" style="27"/>
    <col min="14861" max="14861" width="1.42578125" style="27" customWidth="1"/>
    <col min="14862" max="14862" width="36.5703125" style="27" bestFit="1" customWidth="1"/>
    <col min="14863" max="14863" width="1.42578125" style="27" customWidth="1"/>
    <col min="14864" max="14864" width="8.7109375" style="27" customWidth="1"/>
    <col min="14865" max="14865" width="9.28515625" style="27" customWidth="1"/>
    <col min="14866" max="14866" width="10.5703125" style="27" bestFit="1" customWidth="1"/>
    <col min="14867" max="14867" width="9.28515625" style="27" customWidth="1"/>
    <col min="14868" max="14868" width="8.7109375" style="27" customWidth="1"/>
    <col min="14869" max="14869" width="9.28515625" style="27" customWidth="1"/>
    <col min="14870" max="14870" width="8.7109375" style="27" customWidth="1"/>
    <col min="14871" max="14871" width="9.28515625" style="27" customWidth="1"/>
    <col min="14872" max="14872" width="10.5703125" style="27" bestFit="1" customWidth="1"/>
    <col min="14873" max="14873" width="9.28515625" style="27" customWidth="1"/>
    <col min="14874" max="14874" width="8.7109375" style="27" customWidth="1"/>
    <col min="14875" max="14875" width="9.28515625" style="27" customWidth="1"/>
    <col min="14876" max="14876" width="8.7109375" style="27" customWidth="1"/>
    <col min="14877" max="14877" width="9.28515625" style="27" customWidth="1"/>
    <col min="14878" max="14878" width="8.7109375" style="27" customWidth="1"/>
    <col min="14879" max="14879" width="9.5703125" style="27" customWidth="1"/>
    <col min="14880" max="14880" width="10.5703125" style="27" bestFit="1" customWidth="1"/>
    <col min="14881" max="14881" width="9.28515625" style="27" customWidth="1"/>
    <col min="14882" max="14882" width="8.7109375" style="27" customWidth="1"/>
    <col min="14883" max="14883" width="9.28515625" style="27" customWidth="1"/>
    <col min="14884" max="14884" width="8.7109375" style="27" customWidth="1"/>
    <col min="14885" max="14885" width="9.28515625" style="27" customWidth="1"/>
    <col min="14886" max="14886" width="10.5703125" style="27" bestFit="1" customWidth="1"/>
    <col min="14887" max="14887" width="9.28515625" style="27" customWidth="1"/>
    <col min="14888" max="14888" width="10.5703125" style="27" bestFit="1" customWidth="1"/>
    <col min="14889" max="15116" width="9.140625" style="27"/>
    <col min="15117" max="15117" width="1.42578125" style="27" customWidth="1"/>
    <col min="15118" max="15118" width="36.5703125" style="27" bestFit="1" customWidth="1"/>
    <col min="15119" max="15119" width="1.42578125" style="27" customWidth="1"/>
    <col min="15120" max="15120" width="8.7109375" style="27" customWidth="1"/>
    <col min="15121" max="15121" width="9.28515625" style="27" customWidth="1"/>
    <col min="15122" max="15122" width="10.5703125" style="27" bestFit="1" customWidth="1"/>
    <col min="15123" max="15123" width="9.28515625" style="27" customWidth="1"/>
    <col min="15124" max="15124" width="8.7109375" style="27" customWidth="1"/>
    <col min="15125" max="15125" width="9.28515625" style="27" customWidth="1"/>
    <col min="15126" max="15126" width="8.7109375" style="27" customWidth="1"/>
    <col min="15127" max="15127" width="9.28515625" style="27" customWidth="1"/>
    <col min="15128" max="15128" width="10.5703125" style="27" bestFit="1" customWidth="1"/>
    <col min="15129" max="15129" width="9.28515625" style="27" customWidth="1"/>
    <col min="15130" max="15130" width="8.7109375" style="27" customWidth="1"/>
    <col min="15131" max="15131" width="9.28515625" style="27" customWidth="1"/>
    <col min="15132" max="15132" width="8.7109375" style="27" customWidth="1"/>
    <col min="15133" max="15133" width="9.28515625" style="27" customWidth="1"/>
    <col min="15134" max="15134" width="8.7109375" style="27" customWidth="1"/>
    <col min="15135" max="15135" width="9.5703125" style="27" customWidth="1"/>
    <col min="15136" max="15136" width="10.5703125" style="27" bestFit="1" customWidth="1"/>
    <col min="15137" max="15137" width="9.28515625" style="27" customWidth="1"/>
    <col min="15138" max="15138" width="8.7109375" style="27" customWidth="1"/>
    <col min="15139" max="15139" width="9.28515625" style="27" customWidth="1"/>
    <col min="15140" max="15140" width="8.7109375" style="27" customWidth="1"/>
    <col min="15141" max="15141" width="9.28515625" style="27" customWidth="1"/>
    <col min="15142" max="15142" width="10.5703125" style="27" bestFit="1" customWidth="1"/>
    <col min="15143" max="15143" width="9.28515625" style="27" customWidth="1"/>
    <col min="15144" max="15144" width="10.5703125" style="27" bestFit="1" customWidth="1"/>
    <col min="15145" max="15372" width="9.140625" style="27"/>
    <col min="15373" max="15373" width="1.42578125" style="27" customWidth="1"/>
    <col min="15374" max="15374" width="36.5703125" style="27" bestFit="1" customWidth="1"/>
    <col min="15375" max="15375" width="1.42578125" style="27" customWidth="1"/>
    <col min="15376" max="15376" width="8.7109375" style="27" customWidth="1"/>
    <col min="15377" max="15377" width="9.28515625" style="27" customWidth="1"/>
    <col min="15378" max="15378" width="10.5703125" style="27" bestFit="1" customWidth="1"/>
    <col min="15379" max="15379" width="9.28515625" style="27" customWidth="1"/>
    <col min="15380" max="15380" width="8.7109375" style="27" customWidth="1"/>
    <col min="15381" max="15381" width="9.28515625" style="27" customWidth="1"/>
    <col min="15382" max="15382" width="8.7109375" style="27" customWidth="1"/>
    <col min="15383" max="15383" width="9.28515625" style="27" customWidth="1"/>
    <col min="15384" max="15384" width="10.5703125" style="27" bestFit="1" customWidth="1"/>
    <col min="15385" max="15385" width="9.28515625" style="27" customWidth="1"/>
    <col min="15386" max="15386" width="8.7109375" style="27" customWidth="1"/>
    <col min="15387" max="15387" width="9.28515625" style="27" customWidth="1"/>
    <col min="15388" max="15388" width="8.7109375" style="27" customWidth="1"/>
    <col min="15389" max="15389" width="9.28515625" style="27" customWidth="1"/>
    <col min="15390" max="15390" width="8.7109375" style="27" customWidth="1"/>
    <col min="15391" max="15391" width="9.5703125" style="27" customWidth="1"/>
    <col min="15392" max="15392" width="10.5703125" style="27" bestFit="1" customWidth="1"/>
    <col min="15393" max="15393" width="9.28515625" style="27" customWidth="1"/>
    <col min="15394" max="15394" width="8.7109375" style="27" customWidth="1"/>
    <col min="15395" max="15395" width="9.28515625" style="27" customWidth="1"/>
    <col min="15396" max="15396" width="8.7109375" style="27" customWidth="1"/>
    <col min="15397" max="15397" width="9.28515625" style="27" customWidth="1"/>
    <col min="15398" max="15398" width="10.5703125" style="27" bestFit="1" customWidth="1"/>
    <col min="15399" max="15399" width="9.28515625" style="27" customWidth="1"/>
    <col min="15400" max="15400" width="10.5703125" style="27" bestFit="1" customWidth="1"/>
    <col min="15401" max="15628" width="9.140625" style="27"/>
    <col min="15629" max="15629" width="1.42578125" style="27" customWidth="1"/>
    <col min="15630" max="15630" width="36.5703125" style="27" bestFit="1" customWidth="1"/>
    <col min="15631" max="15631" width="1.42578125" style="27" customWidth="1"/>
    <col min="15632" max="15632" width="8.7109375" style="27" customWidth="1"/>
    <col min="15633" max="15633" width="9.28515625" style="27" customWidth="1"/>
    <col min="15634" max="15634" width="10.5703125" style="27" bestFit="1" customWidth="1"/>
    <col min="15635" max="15635" width="9.28515625" style="27" customWidth="1"/>
    <col min="15636" max="15636" width="8.7109375" style="27" customWidth="1"/>
    <col min="15637" max="15637" width="9.28515625" style="27" customWidth="1"/>
    <col min="15638" max="15638" width="8.7109375" style="27" customWidth="1"/>
    <col min="15639" max="15639" width="9.28515625" style="27" customWidth="1"/>
    <col min="15640" max="15640" width="10.5703125" style="27" bestFit="1" customWidth="1"/>
    <col min="15641" max="15641" width="9.28515625" style="27" customWidth="1"/>
    <col min="15642" max="15642" width="8.7109375" style="27" customWidth="1"/>
    <col min="15643" max="15643" width="9.28515625" style="27" customWidth="1"/>
    <col min="15644" max="15644" width="8.7109375" style="27" customWidth="1"/>
    <col min="15645" max="15645" width="9.28515625" style="27" customWidth="1"/>
    <col min="15646" max="15646" width="8.7109375" style="27" customWidth="1"/>
    <col min="15647" max="15647" width="9.5703125" style="27" customWidth="1"/>
    <col min="15648" max="15648" width="10.5703125" style="27" bestFit="1" customWidth="1"/>
    <col min="15649" max="15649" width="9.28515625" style="27" customWidth="1"/>
    <col min="15650" max="15650" width="8.7109375" style="27" customWidth="1"/>
    <col min="15651" max="15651" width="9.28515625" style="27" customWidth="1"/>
    <col min="15652" max="15652" width="8.7109375" style="27" customWidth="1"/>
    <col min="15653" max="15653" width="9.28515625" style="27" customWidth="1"/>
    <col min="15654" max="15654" width="10.5703125" style="27" bestFit="1" customWidth="1"/>
    <col min="15655" max="15655" width="9.28515625" style="27" customWidth="1"/>
    <col min="15656" max="15656" width="10.5703125" style="27" bestFit="1" customWidth="1"/>
    <col min="15657" max="15884" width="9.140625" style="27"/>
    <col min="15885" max="15885" width="1.42578125" style="27" customWidth="1"/>
    <col min="15886" max="15886" width="36.5703125" style="27" bestFit="1" customWidth="1"/>
    <col min="15887" max="15887" width="1.42578125" style="27" customWidth="1"/>
    <col min="15888" max="15888" width="8.7109375" style="27" customWidth="1"/>
    <col min="15889" max="15889" width="9.28515625" style="27" customWidth="1"/>
    <col min="15890" max="15890" width="10.5703125" style="27" bestFit="1" customWidth="1"/>
    <col min="15891" max="15891" width="9.28515625" style="27" customWidth="1"/>
    <col min="15892" max="15892" width="8.7109375" style="27" customWidth="1"/>
    <col min="15893" max="15893" width="9.28515625" style="27" customWidth="1"/>
    <col min="15894" max="15894" width="8.7109375" style="27" customWidth="1"/>
    <col min="15895" max="15895" width="9.28515625" style="27" customWidth="1"/>
    <col min="15896" max="15896" width="10.5703125" style="27" bestFit="1" customWidth="1"/>
    <col min="15897" max="15897" width="9.28515625" style="27" customWidth="1"/>
    <col min="15898" max="15898" width="8.7109375" style="27" customWidth="1"/>
    <col min="15899" max="15899" width="9.28515625" style="27" customWidth="1"/>
    <col min="15900" max="15900" width="8.7109375" style="27" customWidth="1"/>
    <col min="15901" max="15901" width="9.28515625" style="27" customWidth="1"/>
    <col min="15902" max="15902" width="8.7109375" style="27" customWidth="1"/>
    <col min="15903" max="15903" width="9.5703125" style="27" customWidth="1"/>
    <col min="15904" max="15904" width="10.5703125" style="27" bestFit="1" customWidth="1"/>
    <col min="15905" max="15905" width="9.28515625" style="27" customWidth="1"/>
    <col min="15906" max="15906" width="8.7109375" style="27" customWidth="1"/>
    <col min="15907" max="15907" width="9.28515625" style="27" customWidth="1"/>
    <col min="15908" max="15908" width="8.7109375" style="27" customWidth="1"/>
    <col min="15909" max="15909" width="9.28515625" style="27" customWidth="1"/>
    <col min="15910" max="15910" width="10.5703125" style="27" bestFit="1" customWidth="1"/>
    <col min="15911" max="15911" width="9.28515625" style="27" customWidth="1"/>
    <col min="15912" max="15912" width="10.5703125" style="27" bestFit="1" customWidth="1"/>
    <col min="15913" max="16140" width="9.140625" style="27"/>
    <col min="16141" max="16141" width="1.42578125" style="27" customWidth="1"/>
    <col min="16142" max="16142" width="36.5703125" style="27" bestFit="1" customWidth="1"/>
    <col min="16143" max="16143" width="1.42578125" style="27" customWidth="1"/>
    <col min="16144" max="16144" width="8.7109375" style="27" customWidth="1"/>
    <col min="16145" max="16145" width="9.28515625" style="27" customWidth="1"/>
    <col min="16146" max="16146" width="10.5703125" style="27" bestFit="1" customWidth="1"/>
    <col min="16147" max="16147" width="9.28515625" style="27" customWidth="1"/>
    <col min="16148" max="16148" width="8.7109375" style="27" customWidth="1"/>
    <col min="16149" max="16149" width="9.28515625" style="27" customWidth="1"/>
    <col min="16150" max="16150" width="8.7109375" style="27" customWidth="1"/>
    <col min="16151" max="16151" width="9.28515625" style="27" customWidth="1"/>
    <col min="16152" max="16152" width="10.5703125" style="27" bestFit="1" customWidth="1"/>
    <col min="16153" max="16153" width="9.28515625" style="27" customWidth="1"/>
    <col min="16154" max="16154" width="8.7109375" style="27" customWidth="1"/>
    <col min="16155" max="16155" width="9.28515625" style="27" customWidth="1"/>
    <col min="16156" max="16156" width="8.7109375" style="27" customWidth="1"/>
    <col min="16157" max="16157" width="9.28515625" style="27" customWidth="1"/>
    <col min="16158" max="16158" width="8.7109375" style="27" customWidth="1"/>
    <col min="16159" max="16159" width="9.5703125" style="27" customWidth="1"/>
    <col min="16160" max="16160" width="10.5703125" style="27" bestFit="1" customWidth="1"/>
    <col min="16161" max="16161" width="9.28515625" style="27" customWidth="1"/>
    <col min="16162" max="16162" width="8.7109375" style="27" customWidth="1"/>
    <col min="16163" max="16163" width="9.28515625" style="27" customWidth="1"/>
    <col min="16164" max="16164" width="8.7109375" style="27" customWidth="1"/>
    <col min="16165" max="16165" width="9.28515625" style="27" customWidth="1"/>
    <col min="16166" max="16166" width="10.5703125" style="27" bestFit="1" customWidth="1"/>
    <col min="16167" max="16167" width="9.28515625" style="27" customWidth="1"/>
    <col min="16168" max="16168" width="10.5703125" style="27" bestFit="1" customWidth="1"/>
    <col min="16169" max="16384" width="9.140625" style="27"/>
  </cols>
  <sheetData>
    <row r="1" spans="1:46" s="51" customFormat="1">
      <c r="A1" s="51" t="s">
        <v>94</v>
      </c>
    </row>
    <row r="2" spans="1:46" s="51" customFormat="1">
      <c r="A2" s="51" t="s">
        <v>92</v>
      </c>
    </row>
    <row r="3" spans="1:46" s="52" customFormat="1">
      <c r="A3" s="52" t="s">
        <v>93</v>
      </c>
    </row>
    <row r="6" spans="1:46" ht="60.75" customHeight="1">
      <c r="D6" s="73" t="s">
        <v>96</v>
      </c>
      <c r="E6" s="73"/>
      <c r="F6" s="57" t="s">
        <v>95</v>
      </c>
      <c r="G6" s="57"/>
      <c r="H6" s="73" t="s">
        <v>97</v>
      </c>
      <c r="I6" s="73"/>
      <c r="J6" s="57" t="s">
        <v>98</v>
      </c>
      <c r="K6" s="57"/>
      <c r="L6" s="73" t="s">
        <v>99</v>
      </c>
      <c r="M6" s="73"/>
      <c r="N6" s="57" t="s">
        <v>100</v>
      </c>
      <c r="O6" s="57"/>
      <c r="P6" s="73" t="s">
        <v>101</v>
      </c>
      <c r="Q6" s="73"/>
      <c r="R6" s="57" t="s">
        <v>102</v>
      </c>
      <c r="S6" s="57"/>
      <c r="T6" s="73" t="s">
        <v>103</v>
      </c>
      <c r="U6" s="73"/>
      <c r="V6" s="57" t="s">
        <v>104</v>
      </c>
      <c r="W6" s="57"/>
      <c r="X6" s="73" t="s">
        <v>105</v>
      </c>
      <c r="Y6" s="73"/>
      <c r="Z6" s="57" t="s">
        <v>106</v>
      </c>
      <c r="AA6" s="57"/>
      <c r="AB6" s="73" t="s">
        <v>108</v>
      </c>
      <c r="AC6" s="73"/>
      <c r="AD6" s="57" t="s">
        <v>107</v>
      </c>
      <c r="AE6" s="57"/>
      <c r="AF6" s="73" t="s">
        <v>109</v>
      </c>
      <c r="AG6" s="73"/>
      <c r="AH6" s="57" t="s">
        <v>110</v>
      </c>
      <c r="AI6" s="57"/>
      <c r="AJ6" s="73" t="s">
        <v>111</v>
      </c>
      <c r="AK6" s="73"/>
      <c r="AL6" s="57" t="s">
        <v>112</v>
      </c>
      <c r="AM6" s="57"/>
      <c r="AN6" s="73" t="s">
        <v>113</v>
      </c>
      <c r="AO6" s="73"/>
    </row>
    <row r="7" spans="1:46" ht="25.5">
      <c r="B7" s="28" t="s">
        <v>9</v>
      </c>
      <c r="D7" s="26" t="s">
        <v>91</v>
      </c>
      <c r="E7" s="26" t="s">
        <v>90</v>
      </c>
      <c r="F7" s="26" t="s">
        <v>91</v>
      </c>
      <c r="G7" s="26" t="s">
        <v>90</v>
      </c>
      <c r="H7" s="26" t="s">
        <v>91</v>
      </c>
      <c r="I7" s="26" t="s">
        <v>90</v>
      </c>
      <c r="J7" s="26" t="s">
        <v>91</v>
      </c>
      <c r="K7" s="26" t="s">
        <v>90</v>
      </c>
      <c r="L7" s="26" t="s">
        <v>91</v>
      </c>
      <c r="M7" s="26" t="s">
        <v>90</v>
      </c>
      <c r="N7" s="26" t="s">
        <v>91</v>
      </c>
      <c r="O7" s="26" t="s">
        <v>90</v>
      </c>
      <c r="P7" s="26" t="s">
        <v>91</v>
      </c>
      <c r="Q7" s="26" t="s">
        <v>90</v>
      </c>
      <c r="R7" s="26" t="s">
        <v>91</v>
      </c>
      <c r="S7" s="26" t="s">
        <v>90</v>
      </c>
      <c r="T7" s="26" t="s">
        <v>91</v>
      </c>
      <c r="U7" s="26" t="s">
        <v>90</v>
      </c>
      <c r="V7" s="26" t="s">
        <v>91</v>
      </c>
      <c r="W7" s="26" t="s">
        <v>90</v>
      </c>
      <c r="X7" s="26" t="s">
        <v>91</v>
      </c>
      <c r="Y7" s="26" t="s">
        <v>90</v>
      </c>
      <c r="Z7" s="26" t="s">
        <v>91</v>
      </c>
      <c r="AA7" s="26" t="s">
        <v>90</v>
      </c>
      <c r="AB7" s="26" t="s">
        <v>91</v>
      </c>
      <c r="AC7" s="26" t="s">
        <v>90</v>
      </c>
      <c r="AD7" s="26" t="s">
        <v>91</v>
      </c>
      <c r="AE7" s="26" t="s">
        <v>90</v>
      </c>
      <c r="AF7" s="26" t="s">
        <v>91</v>
      </c>
      <c r="AG7" s="26" t="s">
        <v>90</v>
      </c>
      <c r="AH7" s="26" t="s">
        <v>91</v>
      </c>
      <c r="AI7" s="26" t="s">
        <v>90</v>
      </c>
      <c r="AJ7" s="26" t="s">
        <v>91</v>
      </c>
      <c r="AK7" s="26" t="s">
        <v>90</v>
      </c>
      <c r="AL7" s="26" t="s">
        <v>91</v>
      </c>
      <c r="AM7" s="26" t="s">
        <v>90</v>
      </c>
      <c r="AN7" s="26" t="s">
        <v>91</v>
      </c>
      <c r="AO7" s="26" t="s">
        <v>90</v>
      </c>
    </row>
    <row r="8" spans="1:46">
      <c r="B8" s="46"/>
      <c r="C8" s="46"/>
      <c r="D8" s="48" t="s">
        <v>88</v>
      </c>
      <c r="E8" s="48" t="s">
        <v>89</v>
      </c>
      <c r="F8" s="48" t="s">
        <v>88</v>
      </c>
      <c r="G8" s="48" t="s">
        <v>89</v>
      </c>
      <c r="H8" s="48" t="s">
        <v>88</v>
      </c>
      <c r="I8" s="48" t="s">
        <v>89</v>
      </c>
      <c r="J8" s="48" t="s">
        <v>88</v>
      </c>
      <c r="K8" s="48" t="s">
        <v>89</v>
      </c>
      <c r="L8" s="48" t="s">
        <v>88</v>
      </c>
      <c r="M8" s="48" t="s">
        <v>89</v>
      </c>
      <c r="N8" s="48" t="s">
        <v>88</v>
      </c>
      <c r="O8" s="48" t="s">
        <v>89</v>
      </c>
      <c r="P8" s="48" t="s">
        <v>88</v>
      </c>
      <c r="Q8" s="48" t="s">
        <v>89</v>
      </c>
      <c r="R8" s="48" t="s">
        <v>88</v>
      </c>
      <c r="S8" s="48" t="s">
        <v>89</v>
      </c>
      <c r="T8" s="48" t="s">
        <v>88</v>
      </c>
      <c r="U8" s="48" t="s">
        <v>89</v>
      </c>
      <c r="V8" s="48" t="s">
        <v>88</v>
      </c>
      <c r="W8" s="48" t="s">
        <v>89</v>
      </c>
      <c r="X8" s="48" t="s">
        <v>88</v>
      </c>
      <c r="Y8" s="48" t="s">
        <v>89</v>
      </c>
      <c r="Z8" s="48" t="s">
        <v>88</v>
      </c>
      <c r="AA8" s="48" t="s">
        <v>89</v>
      </c>
      <c r="AB8" s="48" t="s">
        <v>88</v>
      </c>
      <c r="AC8" s="48" t="s">
        <v>89</v>
      </c>
      <c r="AD8" s="48" t="s">
        <v>88</v>
      </c>
      <c r="AE8" s="48" t="s">
        <v>89</v>
      </c>
      <c r="AF8" s="48" t="s">
        <v>88</v>
      </c>
      <c r="AG8" s="48" t="s">
        <v>89</v>
      </c>
      <c r="AH8" s="48" t="s">
        <v>88</v>
      </c>
      <c r="AI8" s="48" t="s">
        <v>89</v>
      </c>
      <c r="AJ8" s="48" t="s">
        <v>88</v>
      </c>
      <c r="AK8" s="48" t="s">
        <v>89</v>
      </c>
      <c r="AL8" s="48" t="s">
        <v>88</v>
      </c>
      <c r="AM8" s="48" t="s">
        <v>89</v>
      </c>
      <c r="AN8" s="48" t="s">
        <v>88</v>
      </c>
      <c r="AO8" s="48" t="s">
        <v>89</v>
      </c>
    </row>
    <row r="9" spans="1:46" ht="18" customHeight="1">
      <c r="B9" t="s">
        <v>12</v>
      </c>
      <c r="D9" s="53"/>
      <c r="E9" s="49">
        <v>2.7971379338357916</v>
      </c>
      <c r="F9" s="44">
        <f>+G9/$E9</f>
        <v>0</v>
      </c>
      <c r="G9" s="49">
        <f>+G87-$E9</f>
        <v>0</v>
      </c>
      <c r="H9" s="44">
        <f t="shared" ref="H9:H24" si="0">+I9/$E9</f>
        <v>-2.4890387640984905E-3</v>
      </c>
      <c r="I9" s="49">
        <f t="shared" ref="I9" si="1">+I87-$E9</f>
        <v>-6.9621847458476438E-3</v>
      </c>
      <c r="J9" s="44">
        <f t="shared" ref="J9:J24" si="2">+K9/$E9</f>
        <v>-5.2954023418698738E-3</v>
      </c>
      <c r="K9" s="49">
        <f t="shared" ref="K9" si="3">+K87-$E9</f>
        <v>-1.4811970765367111E-2</v>
      </c>
      <c r="L9" s="44">
        <f t="shared" ref="L9:L24" si="4">+M9/$E9</f>
        <v>-3.5262718042658385E-3</v>
      </c>
      <c r="M9" s="49">
        <f t="shared" ref="M9" si="5">+M87-$E9</f>
        <v>-9.8634686287275564E-3</v>
      </c>
      <c r="N9" s="44">
        <f t="shared" ref="N9:N24" si="6">+O9/$E9</f>
        <v>-2.4353360207823795E-3</v>
      </c>
      <c r="O9" s="49">
        <f t="shared" ref="O9" si="7">+O87-$E9</f>
        <v>-6.8119707653671036E-3</v>
      </c>
      <c r="P9" s="44">
        <f t="shared" ref="P9:P24" si="8">+Q9/$E9</f>
        <v>-2.0778277306463238E-3</v>
      </c>
      <c r="Q9" s="49">
        <f t="shared" ref="Q9" si="9">+Q87-$E9</f>
        <v>-5.8119707653667696E-3</v>
      </c>
      <c r="R9" s="44">
        <f t="shared" ref="R9:R24" si="10">+S9/$E9</f>
        <v>3.8924077150324986E-3</v>
      </c>
      <c r="S9" s="49">
        <f t="shared" ref="S9" si="11">+S87-$E9</f>
        <v>1.0887601273672498E-2</v>
      </c>
      <c r="T9" s="44">
        <f t="shared" ref="T9:T24" si="12">+U9/$E9</f>
        <v>-3.6648726387200403E-2</v>
      </c>
      <c r="U9" s="49">
        <f t="shared" ref="U9:AO10" si="13">+U87-$E9</f>
        <v>-0.102511542804407</v>
      </c>
      <c r="V9" s="44">
        <f t="shared" ref="V9:V24" si="14">+W9/$E9</f>
        <v>-3.7721251257608258E-2</v>
      </c>
      <c r="W9" s="49">
        <f t="shared" ref="W9" si="15">+W87-$E9</f>
        <v>-0.10551154280440711</v>
      </c>
      <c r="X9" s="44">
        <f t="shared" ref="X9:X24" si="16">+Y9/$E9</f>
        <v>-2.795806194548411E-2</v>
      </c>
      <c r="Y9" s="49">
        <f t="shared" ref="Y9" si="17">+Y87-$E9</f>
        <v>-7.8202555624244496E-2</v>
      </c>
      <c r="Z9" s="44">
        <f t="shared" ref="Z9:Z24" si="18">+AA9/$E9</f>
        <v>-2.795806194548411E-2</v>
      </c>
      <c r="AA9" s="49">
        <f t="shared" ref="AA9" si="19">+AA87-$E9</f>
        <v>-7.8202555624244496E-2</v>
      </c>
      <c r="AB9" s="44">
        <f t="shared" ref="AB9:AB24" si="20">+AC9/$E9</f>
        <v>-2.6885537075076262E-2</v>
      </c>
      <c r="AC9" s="49">
        <f t="shared" ref="AC9" si="21">+AC87-$E9</f>
        <v>-7.5202555624244383E-2</v>
      </c>
      <c r="AD9" s="44">
        <f t="shared" ref="AD9:AD24" si="22">+AE9/$E9</f>
        <v>-2.6885537075076262E-2</v>
      </c>
      <c r="AE9" s="49">
        <f t="shared" ref="AE9" si="23">+AE87-$E9</f>
        <v>-7.5202555624244383E-2</v>
      </c>
      <c r="AF9" s="44">
        <f t="shared" ref="AF9:AF24" si="24">+AG9/$E9</f>
        <v>-2.7189342621896206E-2</v>
      </c>
      <c r="AG9" s="49">
        <f t="shared" ref="AG9" si="25">+AG87-$E9</f>
        <v>-7.6052341643764176E-2</v>
      </c>
      <c r="AH9" s="44">
        <f t="shared" ref="AH9:AH24" si="26">+AI9/$E9</f>
        <v>-2.7189342621896206E-2</v>
      </c>
      <c r="AI9" s="49">
        <f t="shared" ref="AI9" si="27">+AI87-$E9</f>
        <v>-7.6052341643764176E-2</v>
      </c>
      <c r="AJ9" s="44">
        <f t="shared" ref="AJ9:AJ24" si="28">+AK9/$E9</f>
        <v>-5.8293616294802626E-2</v>
      </c>
      <c r="AK9" s="49">
        <f t="shared" ref="AK9" si="29">+AK87-$E9</f>
        <v>-0.16305528543866066</v>
      </c>
      <c r="AL9" s="44">
        <f t="shared" ref="AL9:AL24" si="30">+AM9/$E9</f>
        <v>-5.9723649455346375E-2</v>
      </c>
      <c r="AM9" s="49">
        <f t="shared" ref="AM9" si="31">+AM87-$E9</f>
        <v>-0.16705528543866066</v>
      </c>
      <c r="AN9" s="44">
        <f t="shared" ref="AN9:AN24" si="32">+AO9/$E9</f>
        <v>-6.0081157745482276E-2</v>
      </c>
      <c r="AO9" s="49">
        <f t="shared" ref="AO9" si="33">+AO87-$E9</f>
        <v>-0.16805528543866055</v>
      </c>
      <c r="AQ9" s="32"/>
      <c r="AS9" s="33"/>
      <c r="AT9" s="34"/>
    </row>
    <row r="10" spans="1:46" ht="18" customHeight="1">
      <c r="B10" t="s">
        <v>13</v>
      </c>
      <c r="D10" s="53"/>
      <c r="E10" s="49">
        <v>2.03403920771389</v>
      </c>
      <c r="F10" s="44">
        <f t="shared" ref="F10:F27" si="34">+G10/$E10</f>
        <v>0</v>
      </c>
      <c r="G10" s="49">
        <f t="shared" ref="G10:S27" si="35">+G88-$E10</f>
        <v>0</v>
      </c>
      <c r="H10" s="44">
        <f t="shared" si="0"/>
        <v>2.4400282417479644E-3</v>
      </c>
      <c r="I10" s="49">
        <f t="shared" si="35"/>
        <v>4.9631131116445459E-3</v>
      </c>
      <c r="J10" s="44">
        <f t="shared" si="2"/>
        <v>1.5393848450210329E-3</v>
      </c>
      <c r="K10" s="49">
        <f t="shared" si="35"/>
        <v>3.1311691305333511E-3</v>
      </c>
      <c r="L10" s="44">
        <f t="shared" si="4"/>
        <v>-1.5603232038918246E-3</v>
      </c>
      <c r="M10" s="49">
        <f t="shared" si="35"/>
        <v>-3.1737585734217255E-3</v>
      </c>
      <c r="N10" s="44">
        <f t="shared" si="6"/>
        <v>-6.4283533866183785E-4</v>
      </c>
      <c r="O10" s="49">
        <f t="shared" si="35"/>
        <v>-1.3075522829422148E-3</v>
      </c>
      <c r="P10" s="44">
        <f t="shared" si="8"/>
        <v>-6.4283533866183785E-4</v>
      </c>
      <c r="Q10" s="49">
        <f t="shared" si="35"/>
        <v>-1.3075522829422148E-3</v>
      </c>
      <c r="R10" s="44">
        <f t="shared" si="10"/>
        <v>-1.8310267745801346E-2</v>
      </c>
      <c r="S10" s="49">
        <f t="shared" si="35"/>
        <v>-3.7243802498698964E-2</v>
      </c>
      <c r="T10" s="44">
        <f t="shared" si="12"/>
        <v>-1.9680655161514873E-2</v>
      </c>
      <c r="U10" s="49">
        <f t="shared" si="13"/>
        <v>-4.0031224232017992E-2</v>
      </c>
      <c r="V10" s="44">
        <f t="shared" si="14"/>
        <v>-1.8707677061045633E-2</v>
      </c>
      <c r="W10" s="49">
        <f t="shared" si="13"/>
        <v>-3.8052148627416571E-2</v>
      </c>
      <c r="X10" s="44">
        <f t="shared" si="16"/>
        <v>-2.3453555239488798E-2</v>
      </c>
      <c r="Y10" s="49">
        <f t="shared" si="13"/>
        <v>-4.7705450917403747E-2</v>
      </c>
      <c r="Z10" s="44">
        <f t="shared" si="18"/>
        <v>-2.3453555239488798E-2</v>
      </c>
      <c r="AA10" s="49">
        <f t="shared" si="13"/>
        <v>-4.7705450917403747E-2</v>
      </c>
      <c r="AB10" s="44">
        <f t="shared" si="20"/>
        <v>-2.2712432358160235E-2</v>
      </c>
      <c r="AC10" s="49">
        <f t="shared" si="13"/>
        <v>-4.6197977919047561E-2</v>
      </c>
      <c r="AD10" s="44">
        <f t="shared" si="22"/>
        <v>-2.2712432358160235E-2</v>
      </c>
      <c r="AE10" s="49">
        <f t="shared" si="13"/>
        <v>-4.6197977919047561E-2</v>
      </c>
      <c r="AF10" s="44">
        <f t="shared" si="24"/>
        <v>-1.870262802863356E-2</v>
      </c>
      <c r="AG10" s="49">
        <f t="shared" si="13"/>
        <v>-3.8041878697529397E-2</v>
      </c>
      <c r="AH10" s="44">
        <f t="shared" si="26"/>
        <v>-1.870262802863356E-2</v>
      </c>
      <c r="AI10" s="49">
        <f t="shared" si="13"/>
        <v>-3.8041878697529397E-2</v>
      </c>
      <c r="AJ10" s="44">
        <f t="shared" si="28"/>
        <v>-5.6035046005716134E-2</v>
      </c>
      <c r="AK10" s="49">
        <f t="shared" si="13"/>
        <v>-0.11397748058167823</v>
      </c>
      <c r="AL10" s="44">
        <f t="shared" si="30"/>
        <v>-5.8245960869643024E-2</v>
      </c>
      <c r="AM10" s="49">
        <f t="shared" si="13"/>
        <v>-0.11847456809982293</v>
      </c>
      <c r="AN10" s="44">
        <f t="shared" si="32"/>
        <v>-5.8493209044578852E-2</v>
      </c>
      <c r="AO10" s="49">
        <f t="shared" si="13"/>
        <v>-0.11897748058167812</v>
      </c>
      <c r="AQ10" s="32"/>
      <c r="AS10" s="33"/>
      <c r="AT10" s="34"/>
    </row>
    <row r="11" spans="1:46" ht="18" customHeight="1">
      <c r="B11" t="s">
        <v>14</v>
      </c>
      <c r="D11" s="53"/>
      <c r="E11" s="49">
        <v>0.82199999999999995</v>
      </c>
      <c r="F11" s="44">
        <f t="shared" si="34"/>
        <v>0</v>
      </c>
      <c r="G11" s="49">
        <f t="shared" si="35"/>
        <v>0</v>
      </c>
      <c r="H11" s="44">
        <f t="shared" si="0"/>
        <v>2.7980535279805246E-2</v>
      </c>
      <c r="I11" s="49">
        <f t="shared" ref="I11:AO25" si="36">+I89-$E11</f>
        <v>2.2999999999999909E-2</v>
      </c>
      <c r="J11" s="44">
        <f t="shared" si="2"/>
        <v>3.5279805352797816E-2</v>
      </c>
      <c r="K11" s="49">
        <f t="shared" si="36"/>
        <v>2.8999999999999804E-2</v>
      </c>
      <c r="L11" s="44">
        <f t="shared" si="4"/>
        <v>7.299270072992573E-3</v>
      </c>
      <c r="M11" s="49">
        <f t="shared" si="36"/>
        <v>5.9999999999998943E-3</v>
      </c>
      <c r="N11" s="44">
        <f t="shared" si="6"/>
        <v>6.0827250608272562E-3</v>
      </c>
      <c r="O11" s="49">
        <f t="shared" si="36"/>
        <v>5.0000000000000044E-3</v>
      </c>
      <c r="P11" s="44">
        <f t="shared" si="8"/>
        <v>6.0827250608272562E-3</v>
      </c>
      <c r="Q11" s="49">
        <f t="shared" si="36"/>
        <v>5.0000000000000044E-3</v>
      </c>
      <c r="R11" s="44">
        <f t="shared" si="10"/>
        <v>-1.5815085158150732E-2</v>
      </c>
      <c r="S11" s="49">
        <f t="shared" si="36"/>
        <v>-1.2999999999999901E-2</v>
      </c>
      <c r="T11" s="44">
        <f t="shared" si="12"/>
        <v>1.5815085158150867E-2</v>
      </c>
      <c r="U11" s="49">
        <f t="shared" si="36"/>
        <v>1.3000000000000012E-2</v>
      </c>
      <c r="V11" s="44">
        <f t="shared" si="14"/>
        <v>2.6763990267639929E-2</v>
      </c>
      <c r="W11" s="49">
        <f t="shared" si="36"/>
        <v>2.200000000000002E-2</v>
      </c>
      <c r="X11" s="44">
        <f t="shared" si="16"/>
        <v>-5.8394160583941659E-2</v>
      </c>
      <c r="Y11" s="49">
        <f t="shared" si="36"/>
        <v>-4.8000000000000043E-2</v>
      </c>
      <c r="Z11" s="44">
        <f t="shared" si="18"/>
        <v>-5.8394160583941659E-2</v>
      </c>
      <c r="AA11" s="49">
        <f t="shared" si="36"/>
        <v>-4.8000000000000043E-2</v>
      </c>
      <c r="AB11" s="44">
        <f t="shared" si="20"/>
        <v>-5.9610705596106976E-2</v>
      </c>
      <c r="AC11" s="49">
        <f t="shared" si="36"/>
        <v>-4.8999999999999932E-2</v>
      </c>
      <c r="AD11" s="44">
        <f t="shared" si="22"/>
        <v>-5.8394160583941659E-2</v>
      </c>
      <c r="AE11" s="49">
        <f t="shared" si="36"/>
        <v>-4.8000000000000043E-2</v>
      </c>
      <c r="AF11" s="44">
        <f t="shared" si="24"/>
        <v>-4.2579075425790792E-2</v>
      </c>
      <c r="AG11" s="49">
        <f t="shared" si="36"/>
        <v>-3.5000000000000031E-2</v>
      </c>
      <c r="AH11" s="44">
        <f t="shared" si="26"/>
        <v>-4.2579075425790792E-2</v>
      </c>
      <c r="AI11" s="49">
        <f t="shared" si="36"/>
        <v>-3.5000000000000031E-2</v>
      </c>
      <c r="AJ11" s="44">
        <f t="shared" si="28"/>
        <v>-0.10218978102189777</v>
      </c>
      <c r="AK11" s="49">
        <f t="shared" si="36"/>
        <v>-8.3999999999999964E-2</v>
      </c>
      <c r="AL11" s="44">
        <f t="shared" si="30"/>
        <v>-0.10827250608272503</v>
      </c>
      <c r="AM11" s="49">
        <f t="shared" si="36"/>
        <v>-8.8999999999999968E-2</v>
      </c>
      <c r="AN11" s="44">
        <f t="shared" si="32"/>
        <v>-0.10827250608272503</v>
      </c>
      <c r="AO11" s="49">
        <f t="shared" si="36"/>
        <v>-8.8999999999999968E-2</v>
      </c>
      <c r="AQ11" s="32"/>
      <c r="AS11" s="33"/>
      <c r="AT11" s="34"/>
    </row>
    <row r="12" spans="1:46" ht="18" customHeight="1">
      <c r="B12" t="s">
        <v>15</v>
      </c>
      <c r="D12" s="53"/>
      <c r="E12" s="49">
        <v>2.3571209116208123</v>
      </c>
      <c r="F12" s="44">
        <f t="shared" si="34"/>
        <v>0</v>
      </c>
      <c r="G12" s="49">
        <f t="shared" si="35"/>
        <v>0</v>
      </c>
      <c r="H12" s="44">
        <f t="shared" si="0"/>
        <v>-1.6928432805560665E-3</v>
      </c>
      <c r="I12" s="49">
        <f t="shared" si="36"/>
        <v>-3.9902362966954819E-3</v>
      </c>
      <c r="J12" s="44">
        <f t="shared" si="2"/>
        <v>-4.5365755041042368E-3</v>
      </c>
      <c r="K12" s="49">
        <f t="shared" si="36"/>
        <v>-1.0693256987870825E-2</v>
      </c>
      <c r="L12" s="44">
        <f t="shared" si="4"/>
        <v>-1.6003049020736138E-3</v>
      </c>
      <c r="M12" s="49">
        <f t="shared" si="36"/>
        <v>-3.7721121496470111E-3</v>
      </c>
      <c r="N12" s="44">
        <f t="shared" si="6"/>
        <v>-2.415343633753651E-3</v>
      </c>
      <c r="O12" s="49">
        <f t="shared" si="36"/>
        <v>-5.6932569878709316E-3</v>
      </c>
      <c r="P12" s="44">
        <f t="shared" si="8"/>
        <v>-2.415343633753651E-3</v>
      </c>
      <c r="Q12" s="49">
        <f t="shared" si="36"/>
        <v>-5.6932569878709316E-3</v>
      </c>
      <c r="R12" s="44">
        <f t="shared" si="10"/>
        <v>1.8120743905796603E-2</v>
      </c>
      <c r="S12" s="49">
        <f t="shared" si="36"/>
        <v>4.2712784394478565E-2</v>
      </c>
      <c r="T12" s="44">
        <f t="shared" si="12"/>
        <v>6.8261539251773168E-2</v>
      </c>
      <c r="U12" s="49">
        <f t="shared" si="36"/>
        <v>0.16090070162977943</v>
      </c>
      <c r="V12" s="44">
        <f t="shared" si="14"/>
        <v>6.7413046503633015E-2</v>
      </c>
      <c r="W12" s="49">
        <f t="shared" si="36"/>
        <v>0.15890070162977965</v>
      </c>
      <c r="X12" s="44">
        <f t="shared" si="16"/>
        <v>6.5916785106114553E-2</v>
      </c>
      <c r="Y12" s="49">
        <f t="shared" si="36"/>
        <v>0.15537383260043791</v>
      </c>
      <c r="Z12" s="44">
        <f t="shared" si="18"/>
        <v>6.5916785106114553E-2</v>
      </c>
      <c r="AA12" s="49">
        <f t="shared" si="36"/>
        <v>0.15537383260043791</v>
      </c>
      <c r="AB12" s="44">
        <f t="shared" si="20"/>
        <v>6.4644045983904122E-2</v>
      </c>
      <c r="AC12" s="49">
        <f t="shared" si="36"/>
        <v>0.1523738326004378</v>
      </c>
      <c r="AD12" s="44">
        <f t="shared" si="22"/>
        <v>6.4644045983904122E-2</v>
      </c>
      <c r="AE12" s="49">
        <f t="shared" si="36"/>
        <v>0.1523738326004378</v>
      </c>
      <c r="AF12" s="44">
        <f t="shared" si="24"/>
        <v>6.4345792004776803E-2</v>
      </c>
      <c r="AG12" s="49">
        <f t="shared" si="36"/>
        <v>0.15167081190926268</v>
      </c>
      <c r="AH12" s="44">
        <f t="shared" si="26"/>
        <v>6.4345792004776803E-2</v>
      </c>
      <c r="AI12" s="49">
        <f t="shared" si="36"/>
        <v>0.15167081190926268</v>
      </c>
      <c r="AJ12" s="44">
        <f t="shared" si="28"/>
        <v>3.3076806476934138E-2</v>
      </c>
      <c r="AK12" s="49">
        <f t="shared" si="36"/>
        <v>7.7966032236416183E-2</v>
      </c>
      <c r="AL12" s="44">
        <f t="shared" si="30"/>
        <v>3.0955574606583363E-2</v>
      </c>
      <c r="AM12" s="49">
        <f t="shared" si="36"/>
        <v>7.2966032236415845E-2</v>
      </c>
      <c r="AN12" s="44">
        <f t="shared" si="32"/>
        <v>3.0955574606583363E-2</v>
      </c>
      <c r="AO12" s="49">
        <f t="shared" si="36"/>
        <v>7.2966032236415845E-2</v>
      </c>
      <c r="AQ12" s="32"/>
      <c r="AS12" s="33"/>
      <c r="AT12" s="34"/>
    </row>
    <row r="13" spans="1:46" ht="18" customHeight="1">
      <c r="B13" t="s">
        <v>16</v>
      </c>
      <c r="D13" s="53"/>
      <c r="E13" s="49">
        <v>1.9807686404043214</v>
      </c>
      <c r="F13" s="44">
        <f t="shared" si="34"/>
        <v>0</v>
      </c>
      <c r="G13" s="49">
        <f t="shared" si="35"/>
        <v>0</v>
      </c>
      <c r="H13" s="44">
        <f t="shared" si="0"/>
        <v>1.1827729248019853E-3</v>
      </c>
      <c r="I13" s="49">
        <f t="shared" si="36"/>
        <v>2.3427995181670713E-3</v>
      </c>
      <c r="J13" s="44">
        <f t="shared" si="2"/>
        <v>-9.6612209996403957E-4</v>
      </c>
      <c r="K13" s="49">
        <f t="shared" si="36"/>
        <v>-1.9136643584103386E-3</v>
      </c>
      <c r="L13" s="44">
        <f t="shared" si="4"/>
        <v>-6.7358993645381742E-4</v>
      </c>
      <c r="M13" s="49">
        <f t="shared" si="36"/>
        <v>-1.3342258226196613E-3</v>
      </c>
      <c r="N13" s="44">
        <f t="shared" si="6"/>
        <v>-1.5436663683197982E-3</v>
      </c>
      <c r="O13" s="49">
        <f t="shared" si="36"/>
        <v>-3.0576459336146833E-3</v>
      </c>
      <c r="P13" s="44">
        <f t="shared" si="8"/>
        <v>-1.6794422631308758E-3</v>
      </c>
      <c r="Q13" s="49">
        <f t="shared" si="36"/>
        <v>-3.3265865681793017E-3</v>
      </c>
      <c r="R13" s="44">
        <f t="shared" si="10"/>
        <v>2.2875182216505292E-3</v>
      </c>
      <c r="S13" s="49">
        <f t="shared" si="36"/>
        <v>4.5310443577988302E-3</v>
      </c>
      <c r="T13" s="44">
        <f t="shared" si="12"/>
        <v>3.9186135782358626E-2</v>
      </c>
      <c r="U13" s="49">
        <f t="shared" si="36"/>
        <v>7.761866889632163E-2</v>
      </c>
      <c r="V13" s="44">
        <f t="shared" si="14"/>
        <v>3.9300882961883853E-2</v>
      </c>
      <c r="W13" s="49">
        <f t="shared" si="36"/>
        <v>7.7845956511100045E-2</v>
      </c>
      <c r="X13" s="44">
        <f t="shared" si="16"/>
        <v>2.7490491670798683E-2</v>
      </c>
      <c r="Y13" s="49">
        <f t="shared" si="36"/>
        <v>5.4452303810814229E-2</v>
      </c>
      <c r="Z13" s="44">
        <f t="shared" si="18"/>
        <v>2.7490491670798683E-2</v>
      </c>
      <c r="AA13" s="49">
        <f t="shared" si="36"/>
        <v>5.4452303810814229E-2</v>
      </c>
      <c r="AB13" s="44">
        <f t="shared" si="20"/>
        <v>2.4266310884441016E-2</v>
      </c>
      <c r="AC13" s="49">
        <f t="shared" si="36"/>
        <v>4.806594761820282E-2</v>
      </c>
      <c r="AD13" s="44">
        <f t="shared" si="22"/>
        <v>2.4266310884441016E-2</v>
      </c>
      <c r="AE13" s="49">
        <f t="shared" si="36"/>
        <v>4.806594761820282E-2</v>
      </c>
      <c r="AF13" s="44">
        <f t="shared" si="24"/>
        <v>2.5825422450149377E-2</v>
      </c>
      <c r="AG13" s="49">
        <f t="shared" si="36"/>
        <v>5.1154186914449618E-2</v>
      </c>
      <c r="AH13" s="44">
        <f t="shared" si="26"/>
        <v>2.5825422450149377E-2</v>
      </c>
      <c r="AI13" s="49">
        <f t="shared" si="36"/>
        <v>5.1154186914449618E-2</v>
      </c>
      <c r="AJ13" s="44">
        <f t="shared" si="28"/>
        <v>-3.5041489669997939E-3</v>
      </c>
      <c r="AK13" s="49">
        <f t="shared" si="36"/>
        <v>-6.940908385138389E-3</v>
      </c>
      <c r="AL13" s="44">
        <f t="shared" si="30"/>
        <v>-5.6730926611297701E-3</v>
      </c>
      <c r="AM13" s="49">
        <f t="shared" si="36"/>
        <v>-1.1237084037273748E-2</v>
      </c>
      <c r="AN13" s="44">
        <f t="shared" si="32"/>
        <v>-6.0284215640152121E-3</v>
      </c>
      <c r="AO13" s="49">
        <f t="shared" si="36"/>
        <v>-1.1940908385138504E-2</v>
      </c>
      <c r="AQ13" s="32"/>
      <c r="AS13" s="33"/>
      <c r="AT13" s="34"/>
    </row>
    <row r="14" spans="1:46" ht="18" customHeight="1">
      <c r="B14" t="s">
        <v>17</v>
      </c>
      <c r="D14" s="53"/>
      <c r="E14" s="49">
        <v>0.75800000000000012</v>
      </c>
      <c r="F14" s="44">
        <f t="shared" si="34"/>
        <v>0</v>
      </c>
      <c r="G14" s="49">
        <f t="shared" si="35"/>
        <v>0</v>
      </c>
      <c r="H14" s="44">
        <f t="shared" si="0"/>
        <v>3.1662269129287476E-2</v>
      </c>
      <c r="I14" s="49">
        <f t="shared" si="36"/>
        <v>2.399999999999991E-2</v>
      </c>
      <c r="J14" s="44">
        <f t="shared" si="2"/>
        <v>4.2216358839050019E-2</v>
      </c>
      <c r="K14" s="49">
        <f t="shared" si="36"/>
        <v>3.1999999999999917E-2</v>
      </c>
      <c r="L14" s="44">
        <f t="shared" si="4"/>
        <v>9.234828496042076E-3</v>
      </c>
      <c r="M14" s="49">
        <f t="shared" si="36"/>
        <v>6.9999999999998952E-3</v>
      </c>
      <c r="N14" s="44">
        <f t="shared" si="6"/>
        <v>7.9155672823217598E-3</v>
      </c>
      <c r="O14" s="49">
        <f t="shared" si="36"/>
        <v>5.9999999999998943E-3</v>
      </c>
      <c r="P14" s="44">
        <f t="shared" si="8"/>
        <v>7.9155672823217598E-3</v>
      </c>
      <c r="Q14" s="49">
        <f t="shared" si="36"/>
        <v>5.9999999999998943E-3</v>
      </c>
      <c r="R14" s="44">
        <f t="shared" si="10"/>
        <v>-1.5831134564644252E-2</v>
      </c>
      <c r="S14" s="49">
        <f t="shared" si="36"/>
        <v>-1.2000000000000344E-2</v>
      </c>
      <c r="T14" s="44">
        <f t="shared" si="12"/>
        <v>1.5831134564643665E-2</v>
      </c>
      <c r="U14" s="49">
        <f t="shared" si="36"/>
        <v>1.19999999999999E-2</v>
      </c>
      <c r="V14" s="44">
        <f t="shared" si="14"/>
        <v>2.7704485488126523E-2</v>
      </c>
      <c r="W14" s="49">
        <f t="shared" si="36"/>
        <v>2.0999999999999908E-2</v>
      </c>
      <c r="X14" s="44">
        <f t="shared" si="16"/>
        <v>-6.7282321899736486E-2</v>
      </c>
      <c r="Y14" s="49">
        <f t="shared" si="36"/>
        <v>-5.1000000000000267E-2</v>
      </c>
      <c r="Z14" s="44">
        <f t="shared" si="18"/>
        <v>-6.7282321899736486E-2</v>
      </c>
      <c r="AA14" s="49">
        <f t="shared" si="36"/>
        <v>-5.1000000000000267E-2</v>
      </c>
      <c r="AB14" s="44">
        <f t="shared" si="20"/>
        <v>-6.5963060686016026E-2</v>
      </c>
      <c r="AC14" s="49">
        <f t="shared" si="36"/>
        <v>-5.0000000000000155E-2</v>
      </c>
      <c r="AD14" s="44">
        <f t="shared" si="22"/>
        <v>-6.4643799472295857E-2</v>
      </c>
      <c r="AE14" s="49">
        <f t="shared" si="36"/>
        <v>-4.9000000000000266E-2</v>
      </c>
      <c r="AF14" s="44">
        <f t="shared" si="24"/>
        <v>-4.6174142480211261E-2</v>
      </c>
      <c r="AG14" s="49">
        <f t="shared" si="36"/>
        <v>-3.5000000000000142E-2</v>
      </c>
      <c r="AH14" s="44">
        <f t="shared" si="26"/>
        <v>-4.6174142480211261E-2</v>
      </c>
      <c r="AI14" s="49">
        <f t="shared" si="36"/>
        <v>-3.5000000000000142E-2</v>
      </c>
      <c r="AJ14" s="44">
        <f t="shared" si="28"/>
        <v>-0.11081794195250667</v>
      </c>
      <c r="AK14" s="49">
        <f t="shared" si="36"/>
        <v>-8.4000000000000075E-2</v>
      </c>
      <c r="AL14" s="44">
        <f t="shared" si="30"/>
        <v>-0.11741424802110827</v>
      </c>
      <c r="AM14" s="49">
        <f t="shared" si="36"/>
        <v>-8.9000000000000079E-2</v>
      </c>
      <c r="AN14" s="44">
        <f t="shared" si="32"/>
        <v>-0.11741424802110827</v>
      </c>
      <c r="AO14" s="49">
        <f t="shared" si="36"/>
        <v>-8.9000000000000079E-2</v>
      </c>
      <c r="AQ14" s="32"/>
      <c r="AS14" s="33"/>
      <c r="AT14" s="34"/>
    </row>
    <row r="15" spans="1:46" ht="18" customHeight="1">
      <c r="B15" t="s">
        <v>18</v>
      </c>
      <c r="D15" s="53"/>
      <c r="E15" s="49">
        <v>2.0666031435730896</v>
      </c>
      <c r="F15" s="44">
        <f t="shared" si="34"/>
        <v>1.7743155790616699E-6</v>
      </c>
      <c r="G15" s="49">
        <f t="shared" si="35"/>
        <v>3.6668061533795537E-6</v>
      </c>
      <c r="H15" s="44">
        <f t="shared" si="0"/>
        <v>-2.0311775917071569E-4</v>
      </c>
      <c r="I15" s="49">
        <f t="shared" si="36"/>
        <v>-4.1976379961772281E-4</v>
      </c>
      <c r="J15" s="44">
        <f t="shared" si="2"/>
        <v>-2.9152432787898559E-3</v>
      </c>
      <c r="K15" s="49">
        <f t="shared" si="36"/>
        <v>-6.0246509242274371E-3</v>
      </c>
      <c r="L15" s="44">
        <f t="shared" si="4"/>
        <v>-5.9945382464061611E-4</v>
      </c>
      <c r="M15" s="49">
        <f t="shared" si="36"/>
        <v>-1.2388331584292089E-3</v>
      </c>
      <c r="N15" s="44">
        <f t="shared" si="6"/>
        <v>-2.2997696975867342E-3</v>
      </c>
      <c r="O15" s="49">
        <f t="shared" si="36"/>
        <v>-4.7527112865268784E-3</v>
      </c>
      <c r="P15" s="44">
        <f t="shared" si="8"/>
        <v>-2.3444208285024999E-3</v>
      </c>
      <c r="Q15" s="49">
        <f t="shared" si="36"/>
        <v>-4.8449874540414939E-3</v>
      </c>
      <c r="R15" s="44">
        <f t="shared" si="10"/>
        <v>5.9986736390317236E-2</v>
      </c>
      <c r="S15" s="49">
        <f t="shared" si="36"/>
        <v>0.12396877799691985</v>
      </c>
      <c r="T15" s="44">
        <f t="shared" si="12"/>
        <v>-1.2410487776584958E-4</v>
      </c>
      <c r="U15" s="49">
        <f t="shared" si="36"/>
        <v>-2.5647553052365879E-4</v>
      </c>
      <c r="V15" s="44">
        <f t="shared" si="14"/>
        <v>-1.614794095409307E-4</v>
      </c>
      <c r="W15" s="49">
        <f t="shared" si="36"/>
        <v>-3.3371385537961373E-4</v>
      </c>
      <c r="X15" s="44">
        <f t="shared" si="16"/>
        <v>-1.3619782706471739E-2</v>
      </c>
      <c r="Y15" s="49">
        <f t="shared" si="36"/>
        <v>-2.8146685755976897E-2</v>
      </c>
      <c r="Z15" s="44">
        <f t="shared" si="18"/>
        <v>-1.3619782706471739E-2</v>
      </c>
      <c r="AA15" s="49">
        <f t="shared" si="36"/>
        <v>-2.8146685755976897E-2</v>
      </c>
      <c r="AB15" s="44">
        <f t="shared" si="20"/>
        <v>-1.362155217419418E-2</v>
      </c>
      <c r="AC15" s="49">
        <f t="shared" si="36"/>
        <v>-2.8150342543534546E-2</v>
      </c>
      <c r="AD15" s="44">
        <f t="shared" si="22"/>
        <v>-1.3619782706471739E-2</v>
      </c>
      <c r="AE15" s="49">
        <f t="shared" si="36"/>
        <v>-2.8146685755976897E-2</v>
      </c>
      <c r="AF15" s="44">
        <f t="shared" si="24"/>
        <v>-1.4265950405062228E-2</v>
      </c>
      <c r="AG15" s="49">
        <f t="shared" si="36"/>
        <v>-2.9482057953159391E-2</v>
      </c>
      <c r="AH15" s="44">
        <f t="shared" si="26"/>
        <v>-1.4265950405062228E-2</v>
      </c>
      <c r="AI15" s="49">
        <f t="shared" si="36"/>
        <v>-2.9482057953159391E-2</v>
      </c>
      <c r="AJ15" s="44">
        <f t="shared" si="28"/>
        <v>-4.577518390300582E-2</v>
      </c>
      <c r="AK15" s="49">
        <f t="shared" si="36"/>
        <v>-9.4599138951588113E-2</v>
      </c>
      <c r="AL15" s="44">
        <f t="shared" si="30"/>
        <v>-4.7811408378082516E-2</v>
      </c>
      <c r="AM15" s="49">
        <f t="shared" si="36"/>
        <v>-9.8807206852802087E-2</v>
      </c>
      <c r="AN15" s="44">
        <f t="shared" si="32"/>
        <v>-4.8194613107664368E-2</v>
      </c>
      <c r="AO15" s="49">
        <f t="shared" si="36"/>
        <v>-9.9599138951588007E-2</v>
      </c>
      <c r="AQ15" s="32"/>
      <c r="AS15" s="33"/>
      <c r="AT15" s="34"/>
    </row>
    <row r="16" spans="1:46" ht="18" customHeight="1">
      <c r="B16" t="s">
        <v>19</v>
      </c>
      <c r="D16" s="53"/>
      <c r="E16" s="49">
        <v>1.9655215588553643</v>
      </c>
      <c r="F16" s="44">
        <f t="shared" si="34"/>
        <v>-8.7835033404274201E-6</v>
      </c>
      <c r="G16" s="49">
        <f t="shared" si="35"/>
        <v>-1.7264165177888202E-5</v>
      </c>
      <c r="H16" s="44">
        <f t="shared" si="0"/>
        <v>1.8292365880814632E-3</v>
      </c>
      <c r="I16" s="49">
        <f t="shared" si="36"/>
        <v>3.5954039501211454E-3</v>
      </c>
      <c r="J16" s="44">
        <f t="shared" si="2"/>
        <v>5.7872961551587345E-4</v>
      </c>
      <c r="K16" s="49">
        <f t="shared" si="36"/>
        <v>1.1375055360445252E-3</v>
      </c>
      <c r="L16" s="44">
        <f t="shared" si="4"/>
        <v>7.2719916764336543E-4</v>
      </c>
      <c r="M16" s="49">
        <f t="shared" si="36"/>
        <v>1.4293256415847111E-3</v>
      </c>
      <c r="N16" s="44">
        <f t="shared" si="6"/>
        <v>-7.5716735176435083E-4</v>
      </c>
      <c r="O16" s="49">
        <f t="shared" si="36"/>
        <v>-1.4882287535542549E-3</v>
      </c>
      <c r="P16" s="44">
        <f t="shared" si="8"/>
        <v>-9.3783297492929993E-4</v>
      </c>
      <c r="Q16" s="49">
        <f t="shared" si="36"/>
        <v>-1.8433309308290013E-3</v>
      </c>
      <c r="R16" s="44">
        <f t="shared" si="10"/>
        <v>-3.2844792467530892E-3</v>
      </c>
      <c r="S16" s="49">
        <f t="shared" si="36"/>
        <v>-6.4557147691062244E-3</v>
      </c>
      <c r="T16" s="44">
        <f t="shared" si="12"/>
        <v>2.0037086401190774E-2</v>
      </c>
      <c r="U16" s="49">
        <f t="shared" si="36"/>
        <v>3.938332529818811E-2</v>
      </c>
      <c r="V16" s="44">
        <f t="shared" si="14"/>
        <v>2.0374211753423563E-2</v>
      </c>
      <c r="W16" s="49">
        <f t="shared" si="36"/>
        <v>4.0045952446038369E-2</v>
      </c>
      <c r="X16" s="44">
        <f t="shared" si="16"/>
        <v>8.9960433753941797E-3</v>
      </c>
      <c r="Y16" s="49">
        <f t="shared" si="36"/>
        <v>1.7681917198735242E-2</v>
      </c>
      <c r="Z16" s="44">
        <f t="shared" si="18"/>
        <v>8.9960433753941797E-3</v>
      </c>
      <c r="AA16" s="49">
        <f t="shared" si="36"/>
        <v>1.7681917198735242E-2</v>
      </c>
      <c r="AB16" s="44">
        <f t="shared" si="20"/>
        <v>8.7741480195465214E-3</v>
      </c>
      <c r="AC16" s="49">
        <f t="shared" si="36"/>
        <v>1.7245777093006787E-2</v>
      </c>
      <c r="AD16" s="44">
        <f t="shared" si="22"/>
        <v>8.7872872765920613E-3</v>
      </c>
      <c r="AE16" s="49">
        <f t="shared" si="36"/>
        <v>1.7271602585997137E-2</v>
      </c>
      <c r="AF16" s="44">
        <f t="shared" si="24"/>
        <v>1.7319074970017171E-2</v>
      </c>
      <c r="AG16" s="49">
        <f t="shared" si="36"/>
        <v>3.4041015233001071E-2</v>
      </c>
      <c r="AH16" s="44">
        <f t="shared" si="26"/>
        <v>1.7319074970017171E-2</v>
      </c>
      <c r="AI16" s="49">
        <f t="shared" si="36"/>
        <v>3.4041015233001071E-2</v>
      </c>
      <c r="AJ16" s="44">
        <f t="shared" si="28"/>
        <v>-2.7745518428469233E-2</v>
      </c>
      <c r="AK16" s="49">
        <f t="shared" si="36"/>
        <v>-5.4534414632775086E-2</v>
      </c>
      <c r="AL16" s="44">
        <f t="shared" si="30"/>
        <v>-2.9780601677482109E-2</v>
      </c>
      <c r="AM16" s="49">
        <f t="shared" si="36"/>
        <v>-5.8534414632775311E-2</v>
      </c>
      <c r="AN16" s="44">
        <f t="shared" si="32"/>
        <v>-2.9802071398384054E-2</v>
      </c>
      <c r="AO16" s="49">
        <f t="shared" si="36"/>
        <v>-5.857661383207069E-2</v>
      </c>
      <c r="AQ16" s="32"/>
      <c r="AS16" s="33"/>
      <c r="AT16" s="34"/>
    </row>
    <row r="17" spans="2:46" ht="18" customHeight="1">
      <c r="B17" t="s">
        <v>20</v>
      </c>
      <c r="D17" s="53"/>
      <c r="E17" s="49">
        <v>1.6719198134426845</v>
      </c>
      <c r="F17" s="44">
        <f t="shared" si="34"/>
        <v>-9.537164493228409E-6</v>
      </c>
      <c r="G17" s="49">
        <f t="shared" si="35"/>
        <v>-1.5945374280290636E-5</v>
      </c>
      <c r="H17" s="44">
        <f t="shared" si="0"/>
        <v>5.8590282359306852E-3</v>
      </c>
      <c r="I17" s="49">
        <f t="shared" si="36"/>
        <v>9.7958253951726526E-3</v>
      </c>
      <c r="J17" s="44">
        <f t="shared" si="2"/>
        <v>8.1839668503984383E-3</v>
      </c>
      <c r="K17" s="49">
        <f t="shared" si="36"/>
        <v>1.368293632973927E-2</v>
      </c>
      <c r="L17" s="44">
        <f t="shared" si="4"/>
        <v>3.9467393457287402E-3</v>
      </c>
      <c r="M17" s="49">
        <f t="shared" si="36"/>
        <v>6.5986317106176973E-3</v>
      </c>
      <c r="N17" s="44">
        <f t="shared" si="6"/>
        <v>2.6918512301537718E-3</v>
      </c>
      <c r="O17" s="49">
        <f t="shared" si="36"/>
        <v>4.5005594065341548E-3</v>
      </c>
      <c r="P17" s="44">
        <f t="shared" si="8"/>
        <v>2.0285174039410226E-3</v>
      </c>
      <c r="Q17" s="49">
        <f t="shared" si="36"/>
        <v>3.3915184395623132E-3</v>
      </c>
      <c r="R17" s="44">
        <f t="shared" si="10"/>
        <v>-3.2149137764984855E-3</v>
      </c>
      <c r="S17" s="49">
        <f t="shared" si="36"/>
        <v>-5.3750780414376642E-3</v>
      </c>
      <c r="T17" s="44">
        <f t="shared" si="12"/>
        <v>1.0072137733613411E-2</v>
      </c>
      <c r="U17" s="49">
        <f t="shared" si="36"/>
        <v>1.6839806640551958E-2</v>
      </c>
      <c r="V17" s="44">
        <f t="shared" si="14"/>
        <v>1.0227373982068131E-2</v>
      </c>
      <c r="W17" s="49">
        <f t="shared" si="36"/>
        <v>1.7099349200107916E-2</v>
      </c>
      <c r="X17" s="44">
        <f t="shared" si="16"/>
        <v>-1.0833417494644507E-2</v>
      </c>
      <c r="Y17" s="49">
        <f t="shared" si="36"/>
        <v>-1.8112605356592759E-2</v>
      </c>
      <c r="Z17" s="44">
        <f t="shared" si="18"/>
        <v>-1.0833417494644507E-2</v>
      </c>
      <c r="AA17" s="49">
        <f t="shared" si="36"/>
        <v>-1.8112605356592759E-2</v>
      </c>
      <c r="AB17" s="44">
        <f t="shared" si="20"/>
        <v>-9.6300434353906676E-3</v>
      </c>
      <c r="AC17" s="49">
        <f t="shared" si="36"/>
        <v>-1.6100660423943314E-2</v>
      </c>
      <c r="AD17" s="44">
        <f t="shared" si="22"/>
        <v>-9.6096624925339422E-3</v>
      </c>
      <c r="AE17" s="49">
        <f t="shared" si="36"/>
        <v>-1.6066585121764509E-2</v>
      </c>
      <c r="AF17" s="44">
        <f t="shared" si="24"/>
        <v>-3.6739423545084308E-3</v>
      </c>
      <c r="AG17" s="49">
        <f t="shared" si="36"/>
        <v>-6.1425370159489123E-3</v>
      </c>
      <c r="AH17" s="44">
        <f t="shared" si="26"/>
        <v>-3.6739423545084308E-3</v>
      </c>
      <c r="AI17" s="49">
        <f t="shared" si="36"/>
        <v>-6.1425370159489123E-3</v>
      </c>
      <c r="AJ17" s="44">
        <f t="shared" si="28"/>
        <v>7.8438902960621722E-3</v>
      </c>
      <c r="AK17" s="49">
        <f t="shared" si="36"/>
        <v>1.311435560045715E-2</v>
      </c>
      <c r="AL17" s="44">
        <f t="shared" si="30"/>
        <v>4.8533162507048569E-3</v>
      </c>
      <c r="AM17" s="49">
        <f t="shared" si="36"/>
        <v>8.1143556004568129E-3</v>
      </c>
      <c r="AN17" s="44">
        <f t="shared" si="32"/>
        <v>4.8146228356712286E-3</v>
      </c>
      <c r="AO17" s="49">
        <f t="shared" si="36"/>
        <v>8.0496633132123296E-3</v>
      </c>
      <c r="AQ17" s="32"/>
      <c r="AS17" s="33"/>
      <c r="AT17" s="34"/>
    </row>
    <row r="18" spans="2:46" ht="18" customHeight="1">
      <c r="B18" t="s">
        <v>75</v>
      </c>
      <c r="D18" s="53"/>
      <c r="E18" s="49">
        <v>2.8490071918031163</v>
      </c>
      <c r="F18" s="44">
        <f t="shared" si="34"/>
        <v>0</v>
      </c>
      <c r="G18" s="49">
        <f t="shared" si="35"/>
        <v>0</v>
      </c>
      <c r="H18" s="44">
        <f t="shared" si="0"/>
        <v>-9.9651322650214937E-4</v>
      </c>
      <c r="I18" s="49">
        <f t="shared" si="36"/>
        <v>-2.8390733490315512E-3</v>
      </c>
      <c r="J18" s="44">
        <f t="shared" si="2"/>
        <v>-2.6258119506410568E-3</v>
      </c>
      <c r="K18" s="49">
        <f t="shared" si="36"/>
        <v>-7.4809571316989398E-3</v>
      </c>
      <c r="L18" s="44">
        <f t="shared" si="4"/>
        <v>-4.5923363347252716E-3</v>
      </c>
      <c r="M18" s="49">
        <f t="shared" si="36"/>
        <v>-1.3083599244811062E-2</v>
      </c>
      <c r="N18" s="44">
        <f t="shared" si="6"/>
        <v>-1.443063037959734E-3</v>
      </c>
      <c r="O18" s="49">
        <f t="shared" si="36"/>
        <v>-4.1112969733725357E-3</v>
      </c>
      <c r="P18" s="44">
        <f t="shared" si="8"/>
        <v>-1.2589767063703144E-3</v>
      </c>
      <c r="Q18" s="49">
        <f t="shared" si="36"/>
        <v>-3.5868336907616261E-3</v>
      </c>
      <c r="R18" s="44">
        <f t="shared" si="10"/>
        <v>1.0620269487756626E-3</v>
      </c>
      <c r="S18" s="49">
        <f t="shared" si="36"/>
        <v>3.0257224149505824E-3</v>
      </c>
      <c r="T18" s="44">
        <f t="shared" si="12"/>
        <v>-2.9315165161270942E-2</v>
      </c>
      <c r="U18" s="49">
        <f t="shared" si="36"/>
        <v>-8.3519116373357072E-2</v>
      </c>
      <c r="V18" s="44">
        <f t="shared" si="14"/>
        <v>-2.9506485158837855E-2</v>
      </c>
      <c r="W18" s="49">
        <f t="shared" si="36"/>
        <v>-8.4064188422360964E-2</v>
      </c>
      <c r="X18" s="44">
        <f t="shared" si="16"/>
        <v>-1.130132567432391E-2</v>
      </c>
      <c r="Y18" s="49">
        <f t="shared" si="36"/>
        <v>-3.2197558123058023E-2</v>
      </c>
      <c r="Z18" s="44">
        <f t="shared" si="18"/>
        <v>-1.130132567432391E-2</v>
      </c>
      <c r="AA18" s="49">
        <f t="shared" si="36"/>
        <v>-3.2197558123058023E-2</v>
      </c>
      <c r="AB18" s="44">
        <f t="shared" si="20"/>
        <v>-8.2087077551784658E-3</v>
      </c>
      <c r="AC18" s="49">
        <f t="shared" si="36"/>
        <v>-2.3386667429913466E-2</v>
      </c>
      <c r="AD18" s="44">
        <f t="shared" si="22"/>
        <v>-8.1718912263960639E-3</v>
      </c>
      <c r="AE18" s="49">
        <f t="shared" si="36"/>
        <v>-2.3281776874635174E-2</v>
      </c>
      <c r="AF18" s="44">
        <f t="shared" si="24"/>
        <v>-7.1354721414534882E-3</v>
      </c>
      <c r="AG18" s="49">
        <f t="shared" si="36"/>
        <v>-2.0329011447911771E-2</v>
      </c>
      <c r="AH18" s="44">
        <f t="shared" si="26"/>
        <v>-7.1354721414534882E-3</v>
      </c>
      <c r="AI18" s="49">
        <f t="shared" si="36"/>
        <v>-2.0329011447911771E-2</v>
      </c>
      <c r="AJ18" s="44">
        <f t="shared" si="28"/>
        <v>1.6016086816407343E-2</v>
      </c>
      <c r="AK18" s="49">
        <f t="shared" si="36"/>
        <v>4.5629946524487597E-2</v>
      </c>
      <c r="AL18" s="44">
        <f t="shared" si="30"/>
        <v>1.4517597270798323E-2</v>
      </c>
      <c r="AM18" s="49">
        <f t="shared" si="36"/>
        <v>4.1360739032205718E-2</v>
      </c>
      <c r="AN18" s="44">
        <f t="shared" si="32"/>
        <v>1.4261089491590136E-2</v>
      </c>
      <c r="AO18" s="49">
        <f t="shared" si="36"/>
        <v>4.0629946524488147E-2</v>
      </c>
      <c r="AS18" s="33"/>
      <c r="AT18" s="34"/>
    </row>
    <row r="19" spans="2:46" ht="18" customHeight="1">
      <c r="B19" t="s">
        <v>76</v>
      </c>
      <c r="D19" s="53"/>
      <c r="E19" s="49">
        <v>2.1243965645387259</v>
      </c>
      <c r="F19" s="44">
        <f t="shared" si="34"/>
        <v>0</v>
      </c>
      <c r="G19" s="49">
        <f t="shared" si="35"/>
        <v>0</v>
      </c>
      <c r="H19" s="44">
        <f t="shared" si="0"/>
        <v>-4.397055837102412E-4</v>
      </c>
      <c r="I19" s="49">
        <f t="shared" si="36"/>
        <v>-9.3410903144253155E-4</v>
      </c>
      <c r="J19" s="44">
        <f t="shared" si="2"/>
        <v>-3.280345090269427E-3</v>
      </c>
      <c r="K19" s="49">
        <f t="shared" si="36"/>
        <v>-6.9687538402698479E-3</v>
      </c>
      <c r="L19" s="44">
        <f t="shared" si="4"/>
        <v>-8.2101163055756164E-4</v>
      </c>
      <c r="M19" s="49">
        <f t="shared" si="36"/>
        <v>-1.7441542874028215E-3</v>
      </c>
      <c r="N19" s="44">
        <f t="shared" si="6"/>
        <v>-2.350908013307619E-3</v>
      </c>
      <c r="O19" s="49">
        <f t="shared" si="36"/>
        <v>-4.9942609070172672E-3</v>
      </c>
      <c r="P19" s="44">
        <f t="shared" si="8"/>
        <v>-2.0775571546013893E-3</v>
      </c>
      <c r="Q19" s="49">
        <f t="shared" si="36"/>
        <v>-4.4135552818680424E-3</v>
      </c>
      <c r="R19" s="44">
        <f t="shared" si="10"/>
        <v>1.4013146556284649E-2</v>
      </c>
      <c r="S19" s="49">
        <f t="shared" si="36"/>
        <v>2.9769480402548787E-2</v>
      </c>
      <c r="T19" s="44">
        <f t="shared" si="12"/>
        <v>6.1154656841928536E-2</v>
      </c>
      <c r="U19" s="49">
        <f t="shared" si="36"/>
        <v>0.12991674290053767</v>
      </c>
      <c r="V19" s="44">
        <f t="shared" si="14"/>
        <v>6.061184473550589E-2</v>
      </c>
      <c r="W19" s="49">
        <f t="shared" si="36"/>
        <v>0.12876359472646337</v>
      </c>
      <c r="X19" s="44">
        <f t="shared" si="16"/>
        <v>5.1367915259199821E-2</v>
      </c>
      <c r="Y19" s="49">
        <f t="shared" si="36"/>
        <v>0.10912582270416049</v>
      </c>
      <c r="Z19" s="44">
        <f t="shared" si="18"/>
        <v>5.1367915259199821E-2</v>
      </c>
      <c r="AA19" s="49">
        <f t="shared" si="36"/>
        <v>0.10912582270416049</v>
      </c>
      <c r="AB19" s="44">
        <f t="shared" si="20"/>
        <v>4.9197305958290326E-2</v>
      </c>
      <c r="AC19" s="49">
        <f t="shared" si="36"/>
        <v>0.10451458776235256</v>
      </c>
      <c r="AD19" s="44">
        <f t="shared" si="22"/>
        <v>4.9070594236045997E-2</v>
      </c>
      <c r="AE19" s="49">
        <f t="shared" si="36"/>
        <v>0.10424540181492992</v>
      </c>
      <c r="AF19" s="44">
        <f t="shared" si="24"/>
        <v>4.9286115210770795E-2</v>
      </c>
      <c r="AG19" s="49">
        <f t="shared" si="36"/>
        <v>0.10470325383322132</v>
      </c>
      <c r="AH19" s="44">
        <f t="shared" si="26"/>
        <v>4.9286115210770795E-2</v>
      </c>
      <c r="AI19" s="49">
        <f t="shared" si="36"/>
        <v>0.10470325383322132</v>
      </c>
      <c r="AJ19" s="44">
        <f t="shared" si="28"/>
        <v>2.5140490711306182E-2</v>
      </c>
      <c r="AK19" s="49">
        <f t="shared" si="36"/>
        <v>5.3408372097916601E-2</v>
      </c>
      <c r="AL19" s="44">
        <f t="shared" si="30"/>
        <v>2.2962189758183656E-2</v>
      </c>
      <c r="AM19" s="49">
        <f t="shared" si="36"/>
        <v>4.8780797036571677E-2</v>
      </c>
      <c r="AN19" s="44">
        <f t="shared" si="32"/>
        <v>2.2738101048564378E-2</v>
      </c>
      <c r="AO19" s="49">
        <f t="shared" si="36"/>
        <v>4.8304743751704571E-2</v>
      </c>
      <c r="AS19" s="33"/>
      <c r="AT19" s="34"/>
    </row>
    <row r="20" spans="2:46" ht="18" customHeight="1">
      <c r="B20" t="s">
        <v>21</v>
      </c>
      <c r="D20" s="53"/>
      <c r="E20" s="49">
        <v>2.4010527693864048</v>
      </c>
      <c r="F20" s="44">
        <f t="shared" si="34"/>
        <v>0</v>
      </c>
      <c r="G20" s="49">
        <f t="shared" si="35"/>
        <v>0</v>
      </c>
      <c r="H20" s="44">
        <f t="shared" si="0"/>
        <v>-3.1678045881656249E-3</v>
      </c>
      <c r="I20" s="49">
        <f t="shared" si="36"/>
        <v>-7.6060659792900331E-3</v>
      </c>
      <c r="J20" s="44">
        <f t="shared" si="2"/>
        <v>-2.4106431388923534E-3</v>
      </c>
      <c r="K20" s="49">
        <f t="shared" si="36"/>
        <v>-5.7880813846398205E-3</v>
      </c>
      <c r="L20" s="44">
        <f t="shared" si="4"/>
        <v>1.8065473133831772E-3</v>
      </c>
      <c r="M20" s="49">
        <f t="shared" si="36"/>
        <v>4.337615429826247E-3</v>
      </c>
      <c r="N20" s="44">
        <f t="shared" si="6"/>
        <v>9.0617510281127713E-5</v>
      </c>
      <c r="O20" s="49">
        <f t="shared" si="36"/>
        <v>2.175774240154027E-4</v>
      </c>
      <c r="P20" s="44">
        <f t="shared" si="8"/>
        <v>2.1621868463409487E-4</v>
      </c>
      <c r="Q20" s="49">
        <f t="shared" si="36"/>
        <v>5.1915247153377919E-4</v>
      </c>
      <c r="R20" s="44">
        <f t="shared" si="10"/>
        <v>-1.5041975314751812E-3</v>
      </c>
      <c r="S20" s="49">
        <f t="shared" si="36"/>
        <v>-3.6116576486526775E-3</v>
      </c>
      <c r="T20" s="44">
        <f t="shared" si="12"/>
        <v>3.0937629642277708E-2</v>
      </c>
      <c r="U20" s="49">
        <f t="shared" si="36"/>
        <v>7.4282881330841821E-2</v>
      </c>
      <c r="V20" s="44">
        <f t="shared" si="14"/>
        <v>3.0845644327738616E-2</v>
      </c>
      <c r="W20" s="49">
        <f t="shared" si="36"/>
        <v>7.4062019736624851E-2</v>
      </c>
      <c r="X20" s="44">
        <f t="shared" si="16"/>
        <v>2.9460435868046239E-2</v>
      </c>
      <c r="Y20" s="49">
        <f t="shared" si="36"/>
        <v>7.0736061128302996E-2</v>
      </c>
      <c r="Z20" s="44">
        <f t="shared" si="18"/>
        <v>2.9460435868046239E-2</v>
      </c>
      <c r="AA20" s="49">
        <f t="shared" si="36"/>
        <v>7.0736061128302996E-2</v>
      </c>
      <c r="AB20" s="44">
        <f t="shared" si="20"/>
        <v>2.894497959647532E-2</v>
      </c>
      <c r="AC20" s="49">
        <f t="shared" si="36"/>
        <v>6.9498423419950051E-2</v>
      </c>
      <c r="AD20" s="44">
        <f t="shared" si="22"/>
        <v>2.8990324686231243E-2</v>
      </c>
      <c r="AE20" s="49">
        <f t="shared" si="36"/>
        <v>6.960729937328658E-2</v>
      </c>
      <c r="AF20" s="44">
        <f t="shared" si="24"/>
        <v>2.912817242897742E-2</v>
      </c>
      <c r="AG20" s="49">
        <f t="shared" si="36"/>
        <v>6.9938279077760956E-2</v>
      </c>
      <c r="AH20" s="44">
        <f t="shared" si="26"/>
        <v>2.9267816408342293E-2</v>
      </c>
      <c r="AI20" s="49">
        <f t="shared" si="36"/>
        <v>7.0273571641143118E-2</v>
      </c>
      <c r="AJ20" s="44">
        <f t="shared" si="28"/>
        <v>4.4751984520294205E-3</v>
      </c>
      <c r="AK20" s="49">
        <f t="shared" si="36"/>
        <v>1.0745187636798992E-2</v>
      </c>
      <c r="AL20" s="44">
        <f t="shared" si="30"/>
        <v>2.5547361712740827E-3</v>
      </c>
      <c r="AM20" s="49">
        <f t="shared" si="36"/>
        <v>6.1340563590892572E-3</v>
      </c>
      <c r="AN20" s="44">
        <f t="shared" si="32"/>
        <v>2.3927785803173913E-3</v>
      </c>
      <c r="AO20" s="49">
        <f t="shared" si="36"/>
        <v>5.7451876367995425E-3</v>
      </c>
      <c r="AQ20" s="32"/>
      <c r="AS20" s="33"/>
      <c r="AT20" s="34"/>
    </row>
    <row r="21" spans="2:46" ht="18" customHeight="1">
      <c r="B21" t="s">
        <v>22</v>
      </c>
      <c r="D21" s="53"/>
      <c r="E21" s="49">
        <v>2.120410709239974</v>
      </c>
      <c r="F21" s="44">
        <f t="shared" si="34"/>
        <v>-3.0824914564343179E-6</v>
      </c>
      <c r="G21" s="49">
        <f t="shared" si="35"/>
        <v>-6.5361478953640528E-6</v>
      </c>
      <c r="H21" s="44">
        <f t="shared" si="0"/>
        <v>9.3805895173170795E-4</v>
      </c>
      <c r="I21" s="49">
        <f t="shared" si="36"/>
        <v>1.9890702471503374E-3</v>
      </c>
      <c r="J21" s="44">
        <f t="shared" si="2"/>
        <v>4.4881847974417915E-3</v>
      </c>
      <c r="K21" s="49">
        <f t="shared" si="36"/>
        <v>9.5167951095436187E-3</v>
      </c>
      <c r="L21" s="44">
        <f t="shared" si="4"/>
        <v>5.0657376718211567E-3</v>
      </c>
      <c r="M21" s="49">
        <f t="shared" si="36"/>
        <v>1.0741444409529954E-2</v>
      </c>
      <c r="N21" s="44">
        <f t="shared" si="6"/>
        <v>3.6229897350396989E-3</v>
      </c>
      <c r="O21" s="49">
        <f t="shared" si="36"/>
        <v>7.6822262336446734E-3</v>
      </c>
      <c r="P21" s="44">
        <f t="shared" si="8"/>
        <v>3.3418041290430266E-3</v>
      </c>
      <c r="Q21" s="49">
        <f t="shared" si="36"/>
        <v>7.0859972634051971E-3</v>
      </c>
      <c r="R21" s="44">
        <f t="shared" si="10"/>
        <v>-6.4646889792470148E-3</v>
      </c>
      <c r="S21" s="49">
        <f t="shared" si="36"/>
        <v>-1.3707795743501006E-2</v>
      </c>
      <c r="T21" s="44">
        <f t="shared" si="12"/>
        <v>2.8740179344683741E-2</v>
      </c>
      <c r="U21" s="49">
        <f t="shared" si="36"/>
        <v>6.0940984067944903E-2</v>
      </c>
      <c r="V21" s="44">
        <f t="shared" si="14"/>
        <v>2.8970611990406649E-2</v>
      </c>
      <c r="W21" s="49">
        <f t="shared" si="36"/>
        <v>6.1429595917694257E-2</v>
      </c>
      <c r="X21" s="44">
        <f t="shared" si="16"/>
        <v>2.4818523839914751E-2</v>
      </c>
      <c r="Y21" s="49">
        <f t="shared" si="36"/>
        <v>5.2625463737682843E-2</v>
      </c>
      <c r="Z21" s="44">
        <f t="shared" si="18"/>
        <v>2.4818523839914751E-2</v>
      </c>
      <c r="AA21" s="49">
        <f t="shared" si="36"/>
        <v>5.2625463737682843E-2</v>
      </c>
      <c r="AB21" s="44">
        <f t="shared" si="20"/>
        <v>2.4288602690691084E-2</v>
      </c>
      <c r="AC21" s="49">
        <f t="shared" si="36"/>
        <v>5.150181325781622E-2</v>
      </c>
      <c r="AD21" s="44">
        <f t="shared" si="22"/>
        <v>2.4291676760039446E-2</v>
      </c>
      <c r="AE21" s="49">
        <f t="shared" si="36"/>
        <v>5.1508331547383435E-2</v>
      </c>
      <c r="AF21" s="44">
        <f t="shared" si="24"/>
        <v>2.4981638403844545E-2</v>
      </c>
      <c r="AG21" s="49">
        <f t="shared" si="36"/>
        <v>5.2971333605872584E-2</v>
      </c>
      <c r="AH21" s="44">
        <f t="shared" si="26"/>
        <v>2.4928016734590028E-2</v>
      </c>
      <c r="AI21" s="49">
        <f t="shared" si="36"/>
        <v>5.285763364413798E-2</v>
      </c>
      <c r="AJ21" s="44">
        <f t="shared" si="28"/>
        <v>-1.1791762121341039E-2</v>
      </c>
      <c r="AK21" s="49">
        <f t="shared" si="36"/>
        <v>-2.5003378682901811E-2</v>
      </c>
      <c r="AL21" s="44">
        <f t="shared" si="30"/>
        <v>-1.4149795863677711E-2</v>
      </c>
      <c r="AM21" s="49">
        <f t="shared" si="36"/>
        <v>-3.0003378682901705E-2</v>
      </c>
      <c r="AN21" s="44">
        <f t="shared" si="32"/>
        <v>-1.4152802108734246E-2</v>
      </c>
      <c r="AO21" s="49">
        <f t="shared" si="36"/>
        <v>-3.0009753157114183E-2</v>
      </c>
      <c r="AQ21" s="32"/>
      <c r="AS21" s="33"/>
      <c r="AT21" s="34"/>
    </row>
    <row r="22" spans="2:46" ht="18" customHeight="1">
      <c r="B22" t="s">
        <v>23</v>
      </c>
      <c r="D22" s="53"/>
      <c r="E22" s="49">
        <v>1.5780533819707674</v>
      </c>
      <c r="F22" s="44">
        <f t="shared" si="34"/>
        <v>-1.1260140753627633E-6</v>
      </c>
      <c r="G22" s="49">
        <f t="shared" si="35"/>
        <v>-1.7769103197728953E-6</v>
      </c>
      <c r="H22" s="44">
        <f t="shared" si="0"/>
        <v>7.0393388214682676E-3</v>
      </c>
      <c r="I22" s="49">
        <f t="shared" si="36"/>
        <v>1.1108452434056115E-2</v>
      </c>
      <c r="J22" s="44">
        <f t="shared" si="2"/>
        <v>1.2445261742256559E-2</v>
      </c>
      <c r="K22" s="49">
        <f t="shared" si="36"/>
        <v>1.9639287381879367E-2</v>
      </c>
      <c r="L22" s="44">
        <f t="shared" si="4"/>
        <v>5.910604999054523E-3</v>
      </c>
      <c r="M22" s="49">
        <f t="shared" si="36"/>
        <v>9.3272502082513142E-3</v>
      </c>
      <c r="N22" s="44">
        <f t="shared" si="6"/>
        <v>4.4836005005934746E-3</v>
      </c>
      <c r="O22" s="49">
        <f t="shared" si="36"/>
        <v>7.0753609333673584E-3</v>
      </c>
      <c r="P22" s="44">
        <f t="shared" si="8"/>
        <v>4.0633529809693918E-3</v>
      </c>
      <c r="Q22" s="49">
        <f t="shared" si="36"/>
        <v>6.4121879137597482E-3</v>
      </c>
      <c r="R22" s="44">
        <f t="shared" si="10"/>
        <v>-1.0702400016343051E-2</v>
      </c>
      <c r="S22" s="49">
        <f t="shared" si="36"/>
        <v>-1.6888958540994148E-2</v>
      </c>
      <c r="T22" s="44">
        <f t="shared" si="12"/>
        <v>1.9898259347495104E-2</v>
      </c>
      <c r="U22" s="49">
        <f t="shared" si="36"/>
        <v>3.1400515458646083E-2</v>
      </c>
      <c r="V22" s="44">
        <f t="shared" si="14"/>
        <v>2.0994502375118171E-2</v>
      </c>
      <c r="W22" s="49">
        <f t="shared" si="36"/>
        <v>3.3130445475848536E-2</v>
      </c>
      <c r="X22" s="44">
        <f t="shared" si="16"/>
        <v>1.2031761771766163E-3</v>
      </c>
      <c r="Y22" s="49">
        <f t="shared" si="36"/>
        <v>1.8986762355002185E-3</v>
      </c>
      <c r="Z22" s="44">
        <f t="shared" si="18"/>
        <v>1.2031761771766163E-3</v>
      </c>
      <c r="AA22" s="49">
        <f t="shared" si="36"/>
        <v>1.8986762355002185E-3</v>
      </c>
      <c r="AB22" s="44">
        <f t="shared" si="20"/>
        <v>-4.1471744512181109E-4</v>
      </c>
      <c r="AC22" s="49">
        <f t="shared" si="36"/>
        <v>-6.5444626683675011E-4</v>
      </c>
      <c r="AD22" s="44">
        <f t="shared" si="22"/>
        <v>-3.4941543243714425E-4</v>
      </c>
      <c r="AE22" s="49">
        <f t="shared" si="36"/>
        <v>-5.5139620487021368E-4</v>
      </c>
      <c r="AF22" s="44">
        <f t="shared" si="24"/>
        <v>1.81133154660789E-3</v>
      </c>
      <c r="AG22" s="49">
        <f t="shared" si="36"/>
        <v>2.8583778729949216E-3</v>
      </c>
      <c r="AH22" s="44">
        <f t="shared" si="26"/>
        <v>2.1139362673804514E-3</v>
      </c>
      <c r="AI22" s="49">
        <f t="shared" si="36"/>
        <v>3.3359042760103819E-3</v>
      </c>
      <c r="AJ22" s="44">
        <f t="shared" si="28"/>
        <v>-3.6907607153946011E-2</v>
      </c>
      <c r="AK22" s="49">
        <f t="shared" si="36"/>
        <v>-5.8242174289732995E-2</v>
      </c>
      <c r="AL22" s="44">
        <f t="shared" si="30"/>
        <v>-3.9442375651450555E-2</v>
      </c>
      <c r="AM22" s="49">
        <f t="shared" si="36"/>
        <v>-6.2242174289732999E-2</v>
      </c>
      <c r="AN22" s="44">
        <f t="shared" si="32"/>
        <v>-4.0077157101181392E-2</v>
      </c>
      <c r="AO22" s="49">
        <f t="shared" si="36"/>
        <v>-6.3243893303293053E-2</v>
      </c>
      <c r="AQ22" s="32"/>
      <c r="AS22" s="33"/>
      <c r="AT22" s="34"/>
    </row>
    <row r="23" spans="2:46" ht="18" customHeight="1">
      <c r="B23" t="s">
        <v>63</v>
      </c>
      <c r="D23" s="53"/>
      <c r="E23" s="49">
        <v>3.5390000000000006</v>
      </c>
      <c r="F23" s="44">
        <f t="shared" si="34"/>
        <v>0</v>
      </c>
      <c r="G23" s="49">
        <f t="shared" si="35"/>
        <v>0</v>
      </c>
      <c r="H23" s="44">
        <f t="shared" si="0"/>
        <v>5.6513139304882154E-4</v>
      </c>
      <c r="I23" s="49">
        <f t="shared" si="36"/>
        <v>1.9999999999997797E-3</v>
      </c>
      <c r="J23" s="44">
        <f t="shared" si="2"/>
        <v>3.1082226617686441E-3</v>
      </c>
      <c r="K23" s="49">
        <f t="shared" si="36"/>
        <v>1.0999999999999233E-2</v>
      </c>
      <c r="L23" s="44">
        <f t="shared" si="4"/>
        <v>-9.324667985306935E-3</v>
      </c>
      <c r="M23" s="49">
        <f t="shared" si="36"/>
        <v>-3.3000000000001251E-2</v>
      </c>
      <c r="N23" s="44">
        <f t="shared" si="6"/>
        <v>1.6953941791463391E-3</v>
      </c>
      <c r="O23" s="49">
        <f t="shared" si="36"/>
        <v>5.9999999999988951E-3</v>
      </c>
      <c r="P23" s="44">
        <f t="shared" si="8"/>
        <v>1.6953941791463391E-3</v>
      </c>
      <c r="Q23" s="49">
        <f t="shared" si="36"/>
        <v>5.9999999999988951E-3</v>
      </c>
      <c r="R23" s="44">
        <f t="shared" si="10"/>
        <v>-1.1585193557502095E-2</v>
      </c>
      <c r="S23" s="49">
        <f t="shared" si="36"/>
        <v>-4.0999999999999925E-2</v>
      </c>
      <c r="T23" s="44">
        <f t="shared" si="12"/>
        <v>-2.2887821418479781E-2</v>
      </c>
      <c r="U23" s="49">
        <f t="shared" si="36"/>
        <v>-8.0999999999999961E-2</v>
      </c>
      <c r="V23" s="44">
        <f t="shared" si="14"/>
        <v>-2.2040124328906674E-2</v>
      </c>
      <c r="W23" s="49">
        <f t="shared" si="36"/>
        <v>-7.8000000000000735E-2</v>
      </c>
      <c r="X23" s="44">
        <f t="shared" si="16"/>
        <v>2.5996044080248425E-2</v>
      </c>
      <c r="Y23" s="49">
        <f t="shared" si="36"/>
        <v>9.1999999999999194E-2</v>
      </c>
      <c r="Z23" s="44">
        <f t="shared" si="18"/>
        <v>2.5996044080248425E-2</v>
      </c>
      <c r="AA23" s="49">
        <f t="shared" si="36"/>
        <v>9.1999999999999194E-2</v>
      </c>
      <c r="AB23" s="44">
        <f t="shared" si="20"/>
        <v>2.5713478383724141E-2</v>
      </c>
      <c r="AC23" s="49">
        <f t="shared" si="36"/>
        <v>9.0999999999999748E-2</v>
      </c>
      <c r="AD23" s="44">
        <f t="shared" si="22"/>
        <v>2.486578129415053E-2</v>
      </c>
      <c r="AE23" s="49">
        <f t="shared" si="36"/>
        <v>8.7999999999998746E-2</v>
      </c>
      <c r="AF23" s="44">
        <f t="shared" si="24"/>
        <v>2.6843741169821658E-2</v>
      </c>
      <c r="AG23" s="49">
        <f t="shared" si="36"/>
        <v>9.4999999999998863E-2</v>
      </c>
      <c r="AH23" s="44">
        <f t="shared" si="26"/>
        <v>2.6843741169821658E-2</v>
      </c>
      <c r="AI23" s="49">
        <f t="shared" si="36"/>
        <v>9.4999999999998863E-2</v>
      </c>
      <c r="AJ23" s="44">
        <f t="shared" si="28"/>
        <v>-1.4693416219270991E-2</v>
      </c>
      <c r="AK23" s="49">
        <f t="shared" si="36"/>
        <v>-5.2000000000000046E-2</v>
      </c>
      <c r="AL23" s="44">
        <f t="shared" si="30"/>
        <v>-1.6106244701893296E-2</v>
      </c>
      <c r="AM23" s="49">
        <f t="shared" si="36"/>
        <v>-5.7000000000000384E-2</v>
      </c>
      <c r="AN23" s="44">
        <f t="shared" si="32"/>
        <v>-1.6106244701893296E-2</v>
      </c>
      <c r="AO23" s="49">
        <f t="shared" si="36"/>
        <v>-5.7000000000000384E-2</v>
      </c>
      <c r="AQ23" s="32"/>
      <c r="AS23" s="33"/>
      <c r="AT23" s="34"/>
    </row>
    <row r="24" spans="2:46" ht="18" customHeight="1">
      <c r="B24" t="s">
        <v>64</v>
      </c>
      <c r="D24" s="53"/>
      <c r="E24" s="49">
        <v>3.7519999999999993</v>
      </c>
      <c r="F24" s="44">
        <f t="shared" si="34"/>
        <v>-2.6652452025559753E-4</v>
      </c>
      <c r="G24" s="49">
        <f t="shared" si="35"/>
        <v>-9.9999999999900169E-4</v>
      </c>
      <c r="H24" s="44">
        <f t="shared" si="0"/>
        <v>-5.3304904051155013E-4</v>
      </c>
      <c r="I24" s="49">
        <f t="shared" si="36"/>
        <v>-1.9999999999993356E-3</v>
      </c>
      <c r="J24" s="44">
        <f t="shared" si="2"/>
        <v>1.3326226012797631E-3</v>
      </c>
      <c r="K24" s="49">
        <f t="shared" si="36"/>
        <v>5.0000000000016698E-3</v>
      </c>
      <c r="L24" s="44">
        <f t="shared" si="4"/>
        <v>-9.328358208955027E-3</v>
      </c>
      <c r="M24" s="49">
        <f t="shared" si="36"/>
        <v>-3.4999999999999254E-2</v>
      </c>
      <c r="N24" s="44">
        <f t="shared" si="6"/>
        <v>1.0660980810235736E-3</v>
      </c>
      <c r="O24" s="49">
        <f t="shared" si="36"/>
        <v>4.0000000000004476E-3</v>
      </c>
      <c r="P24" s="44">
        <f t="shared" si="8"/>
        <v>1.0660980810235736E-3</v>
      </c>
      <c r="Q24" s="49">
        <f t="shared" si="36"/>
        <v>4.0000000000004476E-3</v>
      </c>
      <c r="R24" s="44">
        <f t="shared" si="10"/>
        <v>-1.1727078891257653E-2</v>
      </c>
      <c r="S24" s="49">
        <f t="shared" si="36"/>
        <v>-4.3999999999998707E-2</v>
      </c>
      <c r="T24" s="44">
        <f t="shared" si="12"/>
        <v>-2.6652452025586026E-2</v>
      </c>
      <c r="U24" s="49">
        <f t="shared" si="36"/>
        <v>-9.9999999999998757E-2</v>
      </c>
      <c r="V24" s="44">
        <f t="shared" si="14"/>
        <v>-2.691897654584198E-2</v>
      </c>
      <c r="W24" s="49">
        <f t="shared" si="36"/>
        <v>-0.10099999999999909</v>
      </c>
      <c r="X24" s="44">
        <f t="shared" si="16"/>
        <v>1.9989339019190054E-2</v>
      </c>
      <c r="Y24" s="49">
        <f t="shared" si="36"/>
        <v>7.5000000000001066E-2</v>
      </c>
      <c r="Z24" s="44">
        <f t="shared" si="18"/>
        <v>1.9989339019190054E-2</v>
      </c>
      <c r="AA24" s="49">
        <f t="shared" si="36"/>
        <v>7.5000000000001066E-2</v>
      </c>
      <c r="AB24" s="44">
        <f t="shared" si="20"/>
        <v>2.2921108742004585E-2</v>
      </c>
      <c r="AC24" s="49">
        <f t="shared" si="36"/>
        <v>8.6000000000001187E-2</v>
      </c>
      <c r="AD24" s="44">
        <f t="shared" si="22"/>
        <v>2.265458422174875E-2</v>
      </c>
      <c r="AE24" s="49">
        <f t="shared" si="36"/>
        <v>8.5000000000001297E-2</v>
      </c>
      <c r="AF24" s="44">
        <f t="shared" si="24"/>
        <v>5.330490405120236E-4</v>
      </c>
      <c r="AG24" s="49">
        <f t="shared" si="36"/>
        <v>2.000000000001112E-3</v>
      </c>
      <c r="AH24" s="44">
        <f t="shared" si="26"/>
        <v>5.330490405120236E-4</v>
      </c>
      <c r="AI24" s="49">
        <f t="shared" si="36"/>
        <v>2.000000000001112E-3</v>
      </c>
      <c r="AJ24" s="44">
        <f t="shared" si="28"/>
        <v>-4.0245202558635229E-2</v>
      </c>
      <c r="AK24" s="49">
        <f t="shared" si="36"/>
        <v>-0.15099999999999936</v>
      </c>
      <c r="AL24" s="44">
        <f t="shared" si="30"/>
        <v>-4.1311300639658682E-2</v>
      </c>
      <c r="AM24" s="49">
        <f t="shared" si="36"/>
        <v>-0.15499999999999936</v>
      </c>
      <c r="AN24" s="44">
        <f t="shared" si="32"/>
        <v>-4.1577825159914518E-2</v>
      </c>
      <c r="AO24" s="49">
        <f t="shared" si="36"/>
        <v>-0.15599999999999925</v>
      </c>
      <c r="AQ24" s="32"/>
      <c r="AS24" s="33"/>
      <c r="AT24" s="34"/>
    </row>
    <row r="25" spans="2:46" ht="18" customHeight="1">
      <c r="B25" t="s">
        <v>65</v>
      </c>
      <c r="D25" s="53"/>
      <c r="E25" s="49">
        <v>4.952</v>
      </c>
      <c r="F25" s="44">
        <f t="shared" si="34"/>
        <v>0</v>
      </c>
      <c r="G25" s="49">
        <f t="shared" si="35"/>
        <v>0</v>
      </c>
      <c r="H25" s="44">
        <f t="shared" ref="H25:H27" si="37">+I25/$E25</f>
        <v>-4.644588045234186E-3</v>
      </c>
      <c r="I25" s="49">
        <f t="shared" si="36"/>
        <v>-2.2999999999999687E-2</v>
      </c>
      <c r="J25" s="44">
        <f t="shared" ref="J25:J27" si="38">+K25/$E25</f>
        <v>-5.6542810985459576E-3</v>
      </c>
      <c r="K25" s="49">
        <f t="shared" si="36"/>
        <v>-2.7999999999999581E-2</v>
      </c>
      <c r="L25" s="44">
        <f t="shared" ref="L25:L27" si="39">+M25/$E25</f>
        <v>-8.2794830371569587E-3</v>
      </c>
      <c r="M25" s="49">
        <f t="shared" ref="I25:AO27" si="40">+M103-$E25</f>
        <v>-4.1000000000001258E-2</v>
      </c>
      <c r="N25" s="44">
        <f t="shared" ref="N25:N27" si="41">+O25/$E25</f>
        <v>-1.0096930533117718E-3</v>
      </c>
      <c r="O25" s="49">
        <f t="shared" si="40"/>
        <v>-4.9999999999998934E-3</v>
      </c>
      <c r="P25" s="44">
        <f t="shared" ref="P25:P27" si="42">+Q25/$E25</f>
        <v>-1.0096930533117718E-3</v>
      </c>
      <c r="Q25" s="49">
        <f t="shared" si="40"/>
        <v>-4.9999999999998934E-3</v>
      </c>
      <c r="R25" s="44">
        <f t="shared" ref="R25:R27" si="43">+S25/$E25</f>
        <v>-1.2318255250403866E-2</v>
      </c>
      <c r="S25" s="49">
        <f t="shared" si="40"/>
        <v>-6.0999999999999943E-2</v>
      </c>
      <c r="T25" s="44">
        <f t="shared" ref="T25:T27" si="44">+U25/$E25</f>
        <v>-4.2810985460419983E-2</v>
      </c>
      <c r="U25" s="49">
        <f t="shared" si="40"/>
        <v>-0.21199999999999974</v>
      </c>
      <c r="V25" s="44">
        <f t="shared" ref="V25:V27" si="45">+W25/$E25</f>
        <v>-4.4830371567043524E-2</v>
      </c>
      <c r="W25" s="49">
        <f t="shared" si="40"/>
        <v>-0.22199999999999953</v>
      </c>
      <c r="X25" s="44">
        <f t="shared" ref="X25:X27" si="46">+Y25/$E25</f>
        <v>-1.6155088852990499E-3</v>
      </c>
      <c r="Y25" s="49">
        <f t="shared" si="40"/>
        <v>-8.0000000000008953E-3</v>
      </c>
      <c r="Z25" s="44">
        <f t="shared" ref="Z25:Z27" si="47">+AA25/$E25</f>
        <v>-1.6155088852990499E-3</v>
      </c>
      <c r="AA25" s="49">
        <f t="shared" si="40"/>
        <v>-8.0000000000008953E-3</v>
      </c>
      <c r="AB25" s="44">
        <f t="shared" ref="AB25:AB27" si="48">+AC25/$E25</f>
        <v>-3.533925686591273E-2</v>
      </c>
      <c r="AC25" s="49">
        <f t="shared" si="40"/>
        <v>-0.17499999999999982</v>
      </c>
      <c r="AD25" s="44">
        <f t="shared" ref="AD25:AD27" si="49">+AE25/$E25</f>
        <v>-3.5541195476575152E-2</v>
      </c>
      <c r="AE25" s="49">
        <f t="shared" si="40"/>
        <v>-0.17600000000000016</v>
      </c>
      <c r="AF25" s="44">
        <f t="shared" ref="AF25:AF27" si="50">+AG25/$E25</f>
        <v>-6.8255250403877241E-2</v>
      </c>
      <c r="AG25" s="49">
        <f t="shared" si="40"/>
        <v>-0.33800000000000008</v>
      </c>
      <c r="AH25" s="44">
        <f t="shared" ref="AH25:AH27" si="51">+AI25/$E25</f>
        <v>-6.8255250403877241E-2</v>
      </c>
      <c r="AI25" s="49">
        <f t="shared" si="40"/>
        <v>-0.33800000000000008</v>
      </c>
      <c r="AJ25" s="44">
        <f t="shared" ref="AJ25:AJ27" si="52">+AK25/$E25</f>
        <v>-0.10743134087237481</v>
      </c>
      <c r="AK25" s="49">
        <f t="shared" si="40"/>
        <v>-0.53200000000000003</v>
      </c>
      <c r="AL25" s="44">
        <f t="shared" ref="AL25:AL27" si="53">+AM25/$E25</f>
        <v>-0.10844103392568639</v>
      </c>
      <c r="AM25" s="49">
        <f t="shared" si="40"/>
        <v>-0.53699999999999903</v>
      </c>
      <c r="AN25" s="44">
        <f t="shared" ref="AN25:AN27" si="54">+AO25/$E25</f>
        <v>-0.108642972536349</v>
      </c>
      <c r="AO25" s="49">
        <f t="shared" si="40"/>
        <v>-0.53800000000000026</v>
      </c>
      <c r="AQ25" s="32"/>
      <c r="AS25" s="33"/>
      <c r="AT25" s="34"/>
    </row>
    <row r="26" spans="2:46" ht="18" customHeight="1">
      <c r="B26" t="s">
        <v>66</v>
      </c>
      <c r="D26" s="53"/>
      <c r="E26" s="49">
        <v>3.4620000000000006</v>
      </c>
      <c r="F26" s="44">
        <f t="shared" si="34"/>
        <v>0</v>
      </c>
      <c r="G26" s="49">
        <f t="shared" si="35"/>
        <v>0</v>
      </c>
      <c r="H26" s="44">
        <f t="shared" si="37"/>
        <v>8.6655112651598401E-4</v>
      </c>
      <c r="I26" s="49">
        <f t="shared" si="40"/>
        <v>2.9999999999983373E-3</v>
      </c>
      <c r="J26" s="44">
        <f t="shared" si="38"/>
        <v>3.4662045060657319E-3</v>
      </c>
      <c r="K26" s="49">
        <f t="shared" si="40"/>
        <v>1.1999999999999567E-2</v>
      </c>
      <c r="L26" s="44">
        <f t="shared" si="39"/>
        <v>-9.5320623916815977E-3</v>
      </c>
      <c r="M26" s="49">
        <f t="shared" si="40"/>
        <v>-3.3000000000001695E-2</v>
      </c>
      <c r="N26" s="44">
        <f t="shared" si="41"/>
        <v>1.7331022530327378E-3</v>
      </c>
      <c r="O26" s="49">
        <f t="shared" si="40"/>
        <v>5.9999999999993392E-3</v>
      </c>
      <c r="P26" s="44">
        <f t="shared" si="42"/>
        <v>1.7331022530327378E-3</v>
      </c>
      <c r="Q26" s="49">
        <f t="shared" si="40"/>
        <v>5.9999999999993392E-3</v>
      </c>
      <c r="R26" s="44">
        <f t="shared" si="43"/>
        <v>-1.1554015020219664E-2</v>
      </c>
      <c r="S26" s="49">
        <f t="shared" si="40"/>
        <v>-4.000000000000048E-2</v>
      </c>
      <c r="T26" s="44">
        <f t="shared" si="44"/>
        <v>-2.1374927787406458E-2</v>
      </c>
      <c r="U26" s="49">
        <f t="shared" si="40"/>
        <v>-7.4000000000001176E-2</v>
      </c>
      <c r="V26" s="44">
        <f t="shared" si="45"/>
        <v>-1.9930675909878921E-2</v>
      </c>
      <c r="W26" s="49">
        <f t="shared" si="40"/>
        <v>-6.9000000000000838E-2</v>
      </c>
      <c r="X26" s="44">
        <f t="shared" si="46"/>
        <v>2.8596187175043124E-2</v>
      </c>
      <c r="Y26" s="49">
        <f t="shared" si="40"/>
        <v>9.8999999999999311E-2</v>
      </c>
      <c r="Z26" s="44">
        <f t="shared" si="47"/>
        <v>2.8596187175043124E-2</v>
      </c>
      <c r="AA26" s="49">
        <f t="shared" si="40"/>
        <v>9.8999999999999311E-2</v>
      </c>
      <c r="AB26" s="44">
        <f t="shared" si="48"/>
        <v>1.3864818024263056E-2</v>
      </c>
      <c r="AC26" s="49">
        <f t="shared" si="40"/>
        <v>4.799999999999871E-2</v>
      </c>
      <c r="AD26" s="44">
        <f t="shared" si="49"/>
        <v>1.2420566146735904E-2</v>
      </c>
      <c r="AE26" s="49">
        <f t="shared" si="40"/>
        <v>4.2999999999999705E-2</v>
      </c>
      <c r="AF26" s="44">
        <f t="shared" si="50"/>
        <v>3.4950895436163934E-2</v>
      </c>
      <c r="AG26" s="49">
        <f t="shared" si="40"/>
        <v>0.12099999999999955</v>
      </c>
      <c r="AH26" s="44">
        <f t="shared" si="51"/>
        <v>3.4950895436163934E-2</v>
      </c>
      <c r="AI26" s="49">
        <f t="shared" si="40"/>
        <v>0.12099999999999955</v>
      </c>
      <c r="AJ26" s="44">
        <f t="shared" si="52"/>
        <v>-6.6435586366261363E-3</v>
      </c>
      <c r="AK26" s="49">
        <f t="shared" si="40"/>
        <v>-2.2999999999999687E-2</v>
      </c>
      <c r="AL26" s="44">
        <f t="shared" si="53"/>
        <v>-7.798960138648346E-3</v>
      </c>
      <c r="AM26" s="49">
        <f t="shared" si="40"/>
        <v>-2.7000000000000579E-2</v>
      </c>
      <c r="AN26" s="44">
        <f t="shared" si="54"/>
        <v>-8.0878105141536736E-3</v>
      </c>
      <c r="AO26" s="49">
        <f t="shared" si="40"/>
        <v>-2.8000000000000025E-2</v>
      </c>
      <c r="AS26" s="33"/>
      <c r="AT26" s="34"/>
    </row>
    <row r="27" spans="2:46" ht="18" customHeight="1">
      <c r="B27" s="45" t="s">
        <v>24</v>
      </c>
      <c r="C27" s="46"/>
      <c r="D27" s="54"/>
      <c r="E27" s="50">
        <v>3.7902260715906411</v>
      </c>
      <c r="F27" s="47">
        <f t="shared" si="34"/>
        <v>-2.6383650502966141E-4</v>
      </c>
      <c r="G27" s="50">
        <f t="shared" si="35"/>
        <v>-1.000000000000778E-3</v>
      </c>
      <c r="H27" s="47">
        <f t="shared" si="37"/>
        <v>-6.8129687343315118E-4</v>
      </c>
      <c r="I27" s="50">
        <f t="shared" si="40"/>
        <v>-2.5822691721795188E-3</v>
      </c>
      <c r="J27" s="47">
        <f t="shared" si="38"/>
        <v>1.0068570029650428E-3</v>
      </c>
      <c r="K27" s="50">
        <f t="shared" si="40"/>
        <v>3.8162156630017208E-3</v>
      </c>
      <c r="L27" s="47">
        <f t="shared" si="39"/>
        <v>-9.1477983335394777E-3</v>
      </c>
      <c r="M27" s="50">
        <f t="shared" si="40"/>
        <v>-3.4672223741434749E-2</v>
      </c>
      <c r="N27" s="47">
        <f t="shared" si="41"/>
        <v>1.0160264400356344E-3</v>
      </c>
      <c r="O27" s="50">
        <f t="shared" si="40"/>
        <v>3.8509699024484867E-3</v>
      </c>
      <c r="P27" s="47">
        <f t="shared" si="42"/>
        <v>8.9015302106913231E-4</v>
      </c>
      <c r="Q27" s="50">
        <f t="shared" si="40"/>
        <v>3.3738811881613984E-3</v>
      </c>
      <c r="R27" s="47">
        <f t="shared" si="43"/>
        <v>-1.1776231282143822E-2</v>
      </c>
      <c r="S27" s="50">
        <f t="shared" si="40"/>
        <v>-4.4634578830662797E-2</v>
      </c>
      <c r="T27" s="47">
        <f t="shared" si="44"/>
        <v>-2.7472819687362069E-2</v>
      </c>
      <c r="U27" s="50">
        <f t="shared" si="40"/>
        <v>-0.10412819743914836</v>
      </c>
      <c r="V27" s="47">
        <f t="shared" si="45"/>
        <v>-2.7796928984047023E-2</v>
      </c>
      <c r="W27" s="50">
        <f t="shared" si="40"/>
        <v>-0.10535664494548858</v>
      </c>
      <c r="X27" s="47">
        <f t="shared" si="46"/>
        <v>1.9143351171270445E-2</v>
      </c>
      <c r="Y27" s="50">
        <f t="shared" si="40"/>
        <v>7.2557628706964472E-2</v>
      </c>
      <c r="Z27" s="47">
        <f t="shared" si="47"/>
        <v>1.9143351171270445E-2</v>
      </c>
      <c r="AA27" s="50">
        <f t="shared" si="40"/>
        <v>7.2557628706964472E-2</v>
      </c>
      <c r="AB27" s="47">
        <f t="shared" si="48"/>
        <v>1.8374449602436008E-2</v>
      </c>
      <c r="AC27" s="50">
        <f t="shared" si="40"/>
        <v>6.9643317934281246E-2</v>
      </c>
      <c r="AD27" s="47">
        <f t="shared" si="49"/>
        <v>1.7849967313604699E-2</v>
      </c>
      <c r="AE27" s="50">
        <f t="shared" si="40"/>
        <v>6.7655411489065287E-2</v>
      </c>
      <c r="AF27" s="47">
        <f t="shared" si="50"/>
        <v>-1.3896994992980733E-3</v>
      </c>
      <c r="AG27" s="50">
        <f t="shared" si="40"/>
        <v>-5.2672752739160167E-3</v>
      </c>
      <c r="AH27" s="47">
        <f t="shared" si="51"/>
        <v>-1.3896994992980733E-3</v>
      </c>
      <c r="AI27" s="50">
        <f t="shared" si="40"/>
        <v>-5.2672752739160167E-3</v>
      </c>
      <c r="AJ27" s="47">
        <f t="shared" si="52"/>
        <v>-2.9190620177953267E-2</v>
      </c>
      <c r="AK27" s="50">
        <f t="shared" si="40"/>
        <v>-0.11063904964437832</v>
      </c>
      <c r="AL27" s="47">
        <f t="shared" si="53"/>
        <v>-3.0282547446980411E-2</v>
      </c>
      <c r="AM27" s="50">
        <f t="shared" si="40"/>
        <v>-0.11477770084772576</v>
      </c>
      <c r="AN27" s="47">
        <f t="shared" si="54"/>
        <v>-3.0559849887758714E-2</v>
      </c>
      <c r="AO27" s="50">
        <f t="shared" si="40"/>
        <v>-0.11582873978847941</v>
      </c>
      <c r="AQ27" s="32"/>
      <c r="AS27" s="33"/>
      <c r="AT27" s="34"/>
    </row>
    <row r="28" spans="2:46" ht="7.5" customHeight="1"/>
    <row r="29" spans="2:46" ht="3" customHeight="1"/>
    <row r="30" spans="2:46" ht="72.75" customHeight="1">
      <c r="D30" s="73" t="s">
        <v>96</v>
      </c>
      <c r="E30" s="73"/>
      <c r="F30" s="57" t="str">
        <f>+F6</f>
        <v>Changes due to issue of latest Model version</v>
      </c>
      <c r="G30" s="57"/>
      <c r="H30" s="73" t="str">
        <f>+H6</f>
        <v>104-D - no of days and rate of return</v>
      </c>
      <c r="I30" s="73"/>
      <c r="J30" s="57" t="str">
        <f>+J6</f>
        <v>103-A - diversity allowance</v>
      </c>
      <c r="K30" s="57"/>
      <c r="L30" s="73" t="str">
        <f>+L6</f>
        <v>103-C - Change In 500MW Model</v>
      </c>
      <c r="M30" s="73"/>
      <c r="N30" s="57" t="str">
        <f>+N6</f>
        <v>102-D - Service model inputs</v>
      </c>
      <c r="O30" s="57"/>
      <c r="P30" s="73" t="str">
        <f>+P6</f>
        <v>103-A - LAF values</v>
      </c>
      <c r="Q30" s="73"/>
      <c r="R30" s="57" t="str">
        <f>+R6</f>
        <v>102-A - Load characteristics (Load Factor)</v>
      </c>
      <c r="S30" s="57"/>
      <c r="T30" s="73" t="str">
        <f>+T6</f>
        <v>102-A - Load characteristics (Coincidence Factor)</v>
      </c>
      <c r="U30" s="73"/>
      <c r="V30" s="57" t="str">
        <f>+V6</f>
        <v>104-E - NGC exit</v>
      </c>
      <c r="W30" s="57"/>
      <c r="X30" s="73" t="str">
        <f>+X6</f>
        <v>104-F - Other Expenditure</v>
      </c>
      <c r="Y30" s="73"/>
      <c r="Z30" s="57" t="str">
        <f>+Z6</f>
        <v>103-B - Customer Contributions</v>
      </c>
      <c r="AA30" s="57"/>
      <c r="AB30" s="73" t="str">
        <f>+AB6</f>
        <v>102-C - Time band split of units</v>
      </c>
      <c r="AC30" s="73"/>
      <c r="AD30" s="57" t="str">
        <f>+AD6</f>
        <v>104-A - Annual hours in time bands</v>
      </c>
      <c r="AE30" s="57"/>
      <c r="AF30" s="73" t="str">
        <f>+AF6</f>
        <v>103-D - Peaking probabailities</v>
      </c>
      <c r="AG30" s="73"/>
      <c r="AH30" s="57" t="str">
        <f>+AH6</f>
        <v>103-A - Power factor</v>
      </c>
      <c r="AI30" s="57"/>
      <c r="AJ30" s="73" t="str">
        <f>+AJ6</f>
        <v>102-B - Volume forecast</v>
      </c>
      <c r="AK30" s="73"/>
      <c r="AL30" s="57" t="str">
        <f>+AL6</f>
        <v>104-C - Allowed revenue target</v>
      </c>
      <c r="AM30" s="57"/>
      <c r="AN30" s="73" t="str">
        <f>+AN6</f>
        <v>104-B - LDNO discounts</v>
      </c>
      <c r="AO30" s="73"/>
    </row>
    <row r="31" spans="2:46" ht="25.5">
      <c r="B31" s="28" t="s">
        <v>25</v>
      </c>
      <c r="D31" s="26" t="s">
        <v>91</v>
      </c>
      <c r="E31" s="26" t="s">
        <v>90</v>
      </c>
      <c r="F31" s="26" t="s">
        <v>91</v>
      </c>
      <c r="G31" s="26" t="s">
        <v>90</v>
      </c>
      <c r="H31" s="26" t="s">
        <v>91</v>
      </c>
      <c r="I31" s="26" t="s">
        <v>90</v>
      </c>
      <c r="J31" s="26" t="s">
        <v>91</v>
      </c>
      <c r="K31" s="26" t="s">
        <v>90</v>
      </c>
      <c r="L31" s="26" t="s">
        <v>91</v>
      </c>
      <c r="M31" s="26" t="s">
        <v>90</v>
      </c>
      <c r="N31" s="26" t="s">
        <v>91</v>
      </c>
      <c r="O31" s="26" t="s">
        <v>90</v>
      </c>
      <c r="P31" s="26" t="s">
        <v>91</v>
      </c>
      <c r="Q31" s="26" t="s">
        <v>90</v>
      </c>
      <c r="R31" s="26" t="s">
        <v>91</v>
      </c>
      <c r="S31" s="26" t="s">
        <v>90</v>
      </c>
      <c r="T31" s="26" t="s">
        <v>91</v>
      </c>
      <c r="U31" s="26" t="s">
        <v>90</v>
      </c>
      <c r="V31" s="26" t="s">
        <v>91</v>
      </c>
      <c r="W31" s="26" t="s">
        <v>90</v>
      </c>
      <c r="X31" s="26" t="s">
        <v>91</v>
      </c>
      <c r="Y31" s="26" t="s">
        <v>90</v>
      </c>
      <c r="Z31" s="26" t="s">
        <v>91</v>
      </c>
      <c r="AA31" s="26" t="s">
        <v>90</v>
      </c>
      <c r="AB31" s="26" t="s">
        <v>91</v>
      </c>
      <c r="AC31" s="26" t="s">
        <v>90</v>
      </c>
      <c r="AD31" s="26" t="s">
        <v>91</v>
      </c>
      <c r="AE31" s="26" t="s">
        <v>90</v>
      </c>
      <c r="AF31" s="26" t="s">
        <v>91</v>
      </c>
      <c r="AG31" s="26" t="s">
        <v>90</v>
      </c>
      <c r="AH31" s="26" t="s">
        <v>91</v>
      </c>
      <c r="AI31" s="26" t="s">
        <v>90</v>
      </c>
      <c r="AJ31" s="26" t="s">
        <v>91</v>
      </c>
      <c r="AK31" s="26" t="s">
        <v>90</v>
      </c>
      <c r="AL31" s="26" t="s">
        <v>91</v>
      </c>
      <c r="AM31" s="26" t="s">
        <v>90</v>
      </c>
      <c r="AN31" s="26" t="s">
        <v>91</v>
      </c>
      <c r="AO31" s="26" t="s">
        <v>90</v>
      </c>
    </row>
    <row r="32" spans="2:46">
      <c r="B32" s="46"/>
      <c r="C32" s="46"/>
      <c r="D32" s="48" t="s">
        <v>88</v>
      </c>
      <c r="E32" s="48" t="s">
        <v>89</v>
      </c>
      <c r="F32" s="48" t="s">
        <v>88</v>
      </c>
      <c r="G32" s="48" t="s">
        <v>89</v>
      </c>
      <c r="H32" s="48" t="s">
        <v>88</v>
      </c>
      <c r="I32" s="48" t="s">
        <v>89</v>
      </c>
      <c r="J32" s="48" t="s">
        <v>88</v>
      </c>
      <c r="K32" s="48" t="s">
        <v>89</v>
      </c>
      <c r="L32" s="48" t="s">
        <v>88</v>
      </c>
      <c r="M32" s="48" t="s">
        <v>89</v>
      </c>
      <c r="N32" s="48" t="s">
        <v>88</v>
      </c>
      <c r="O32" s="48" t="s">
        <v>89</v>
      </c>
      <c r="P32" s="48" t="s">
        <v>88</v>
      </c>
      <c r="Q32" s="48" t="s">
        <v>89</v>
      </c>
      <c r="R32" s="48" t="s">
        <v>88</v>
      </c>
      <c r="S32" s="48" t="s">
        <v>89</v>
      </c>
      <c r="T32" s="48" t="s">
        <v>88</v>
      </c>
      <c r="U32" s="48" t="s">
        <v>89</v>
      </c>
      <c r="V32" s="48" t="s">
        <v>88</v>
      </c>
      <c r="W32" s="48" t="s">
        <v>89</v>
      </c>
      <c r="X32" s="48" t="s">
        <v>88</v>
      </c>
      <c r="Y32" s="48" t="s">
        <v>89</v>
      </c>
      <c r="Z32" s="48" t="s">
        <v>88</v>
      </c>
      <c r="AA32" s="48" t="s">
        <v>89</v>
      </c>
      <c r="AB32" s="48" t="s">
        <v>88</v>
      </c>
      <c r="AC32" s="48" t="s">
        <v>89</v>
      </c>
      <c r="AD32" s="48" t="s">
        <v>88</v>
      </c>
      <c r="AE32" s="48" t="s">
        <v>89</v>
      </c>
      <c r="AF32" s="48" t="s">
        <v>88</v>
      </c>
      <c r="AG32" s="48" t="s">
        <v>89</v>
      </c>
      <c r="AH32" s="48" t="s">
        <v>88</v>
      </c>
      <c r="AI32" s="48" t="s">
        <v>89</v>
      </c>
      <c r="AJ32" s="48" t="s">
        <v>88</v>
      </c>
      <c r="AK32" s="48" t="s">
        <v>89</v>
      </c>
      <c r="AL32" s="48" t="s">
        <v>88</v>
      </c>
      <c r="AM32" s="48" t="s">
        <v>89</v>
      </c>
      <c r="AN32" s="48" t="s">
        <v>88</v>
      </c>
      <c r="AO32" s="48" t="s">
        <v>89</v>
      </c>
    </row>
    <row r="33" spans="2:41" ht="18" customHeight="1">
      <c r="B33" t="s">
        <v>12</v>
      </c>
      <c r="D33" s="53"/>
      <c r="E33" s="53"/>
      <c r="F33" s="44">
        <f>F9-D9</f>
        <v>0</v>
      </c>
      <c r="G33" s="49">
        <f>+G87-E87</f>
        <v>0</v>
      </c>
      <c r="H33" s="44">
        <f t="shared" ref="H33:H51" si="55">H9-F9</f>
        <v>-2.4890387640984905E-3</v>
      </c>
      <c r="I33" s="49">
        <f t="shared" ref="I33:I51" si="56">+I87-G87</f>
        <v>-6.9621847458476438E-3</v>
      </c>
      <c r="J33" s="44">
        <f>J9-H9</f>
        <v>-2.8063635777713833E-3</v>
      </c>
      <c r="K33" s="49">
        <f>+K87-I87</f>
        <v>-7.8497860195194669E-3</v>
      </c>
      <c r="L33" s="44">
        <f t="shared" ref="L33:L51" si="57">L9-J9</f>
        <v>1.7691305376040353E-3</v>
      </c>
      <c r="M33" s="49">
        <f t="shared" ref="M33:M51" si="58">+M87-K87</f>
        <v>4.9485021366395543E-3</v>
      </c>
      <c r="N33" s="44">
        <f t="shared" ref="N33:N51" si="59">N9-L9</f>
        <v>1.090935783483459E-3</v>
      </c>
      <c r="O33" s="49">
        <f t="shared" ref="O33:O51" si="60">+O87-M87</f>
        <v>3.0514978633604528E-3</v>
      </c>
      <c r="P33" s="44">
        <f t="shared" ref="P33:P51" si="61">P9-N9</f>
        <v>3.5750829013605568E-4</v>
      </c>
      <c r="Q33" s="49">
        <f t="shared" ref="Q33:Q51" si="62">+Q87-O87</f>
        <v>1.000000000000334E-3</v>
      </c>
      <c r="R33" s="44">
        <f t="shared" ref="R33:R51" si="63">R9-P9</f>
        <v>5.9702354456788228E-3</v>
      </c>
      <c r="S33" s="49">
        <f t="shared" ref="S33:S51" si="64">+S87-Q87</f>
        <v>1.6699572039039268E-2</v>
      </c>
      <c r="T33" s="44">
        <f t="shared" ref="T33:T51" si="65">T9-R9</f>
        <v>-4.0541134102232902E-2</v>
      </c>
      <c r="U33" s="49">
        <f t="shared" ref="U33:U51" si="66">+U87-S87</f>
        <v>-0.11339914407807949</v>
      </c>
      <c r="V33" s="44">
        <f t="shared" ref="V33:V51" si="67">V9-T9</f>
        <v>-1.0725248704078552E-3</v>
      </c>
      <c r="W33" s="49">
        <f t="shared" ref="W33:W51" si="68">+W87-U87</f>
        <v>-3.0000000000001137E-3</v>
      </c>
      <c r="X33" s="44">
        <f t="shared" ref="X33:X51" si="69">X9-V9</f>
        <v>9.763189312124148E-3</v>
      </c>
      <c r="Y33" s="49">
        <f t="shared" ref="Y33:Y51" si="70">+Y87-W87</f>
        <v>2.7308987180162614E-2</v>
      </c>
      <c r="Z33" s="44">
        <f t="shared" ref="Z33:Z51" si="71">Z9-X9</f>
        <v>0</v>
      </c>
      <c r="AA33" s="49">
        <f t="shared" ref="AA33:AA51" si="72">+AA87-Y87</f>
        <v>0</v>
      </c>
      <c r="AB33" s="44">
        <f t="shared" ref="AB33:AB51" si="73">AB9-Z9</f>
        <v>1.0725248704078483E-3</v>
      </c>
      <c r="AC33" s="49">
        <f t="shared" ref="AC33:AC51" si="74">+AC87-AA87</f>
        <v>3.0000000000001137E-3</v>
      </c>
      <c r="AD33" s="44">
        <f t="shared" ref="AD33:AD51" si="75">AD9-AB9</f>
        <v>0</v>
      </c>
      <c r="AE33" s="49">
        <f t="shared" ref="AE33:AE51" si="76">+AE87-AC87</f>
        <v>0</v>
      </c>
      <c r="AF33" s="44">
        <f t="shared" ref="AF33:AF51" si="77">AF9-AD9</f>
        <v>-3.0380554681994423E-4</v>
      </c>
      <c r="AG33" s="49">
        <f t="shared" ref="AG33:AG51" si="78">+AG87-AE87</f>
        <v>-8.4978601951979371E-4</v>
      </c>
      <c r="AH33" s="44">
        <f t="shared" ref="AH33:AH51" si="79">AH9-AF9</f>
        <v>0</v>
      </c>
      <c r="AI33" s="49">
        <f t="shared" ref="AI33:AI51" si="80">+AI87-AG87</f>
        <v>0</v>
      </c>
      <c r="AJ33" s="44">
        <f t="shared" ref="AJ33:AJ51" si="81">AJ9-AH9</f>
        <v>-3.110427367290642E-2</v>
      </c>
      <c r="AK33" s="49">
        <f t="shared" ref="AK33:AK51" si="82">+AK87-AI87</f>
        <v>-8.7002943794896481E-2</v>
      </c>
      <c r="AL33" s="44">
        <f t="shared" ref="AL33:AL51" si="83">AL9-AJ9</f>
        <v>-1.4300331605437491E-3</v>
      </c>
      <c r="AM33" s="49">
        <f t="shared" ref="AM33:AM51" si="84">+AM87-AK87</f>
        <v>-4.0000000000000036E-3</v>
      </c>
      <c r="AN33" s="44">
        <f t="shared" ref="AN33:AN51" si="85">AN9-AL9</f>
        <v>-3.5750829013590085E-4</v>
      </c>
      <c r="AO33" s="49">
        <f t="shared" ref="AO33:AO51" si="86">+AO87-AM87</f>
        <v>-9.9999999999988987E-4</v>
      </c>
    </row>
    <row r="34" spans="2:41" ht="18" customHeight="1">
      <c r="B34" t="s">
        <v>13</v>
      </c>
      <c r="D34" s="53"/>
      <c r="E34" s="53"/>
      <c r="F34" s="44">
        <f>F10-D10</f>
        <v>0</v>
      </c>
      <c r="G34" s="49">
        <f t="shared" ref="G34:K51" si="87">+G88-E88</f>
        <v>0</v>
      </c>
      <c r="H34" s="44">
        <f t="shared" si="55"/>
        <v>2.4400282417479644E-3</v>
      </c>
      <c r="I34" s="49">
        <f t="shared" si="56"/>
        <v>4.96311311164499E-3</v>
      </c>
      <c r="J34" s="44">
        <f>J10-H10</f>
        <v>-9.0064339672693149E-4</v>
      </c>
      <c r="K34" s="49">
        <f t="shared" si="87"/>
        <v>-1.8319439811111948E-3</v>
      </c>
      <c r="L34" s="44">
        <f t="shared" si="57"/>
        <v>-3.0997080489128578E-3</v>
      </c>
      <c r="M34" s="49">
        <f t="shared" si="58"/>
        <v>-6.3049277039550766E-3</v>
      </c>
      <c r="N34" s="44">
        <f t="shared" si="59"/>
        <v>9.1748786522998676E-4</v>
      </c>
      <c r="O34" s="49">
        <f t="shared" si="60"/>
        <v>1.8662062904795107E-3</v>
      </c>
      <c r="P34" s="44">
        <f t="shared" si="61"/>
        <v>0</v>
      </c>
      <c r="Q34" s="49">
        <f t="shared" si="62"/>
        <v>0</v>
      </c>
      <c r="R34" s="44">
        <f t="shared" si="63"/>
        <v>-1.7667432407139506E-2</v>
      </c>
      <c r="S34" s="49">
        <f t="shared" si="64"/>
        <v>-3.5936250215756749E-2</v>
      </c>
      <c r="T34" s="44">
        <f t="shared" si="65"/>
        <v>-1.3703874157135268E-3</v>
      </c>
      <c r="U34" s="49">
        <f t="shared" si="66"/>
        <v>-2.7874217333190288E-3</v>
      </c>
      <c r="V34" s="44">
        <f t="shared" si="67"/>
        <v>9.7297810046923991E-4</v>
      </c>
      <c r="W34" s="49">
        <f t="shared" si="68"/>
        <v>1.9790756046014213E-3</v>
      </c>
      <c r="X34" s="44">
        <f t="shared" si="69"/>
        <v>-4.745878178443165E-3</v>
      </c>
      <c r="Y34" s="49">
        <f t="shared" si="70"/>
        <v>-9.6533022899871757E-3</v>
      </c>
      <c r="Z34" s="44">
        <f t="shared" si="71"/>
        <v>0</v>
      </c>
      <c r="AA34" s="49">
        <f t="shared" si="72"/>
        <v>0</v>
      </c>
      <c r="AB34" s="44">
        <f t="shared" si="73"/>
        <v>7.4112288132856252E-4</v>
      </c>
      <c r="AC34" s="49">
        <f t="shared" si="74"/>
        <v>1.5074729983561852E-3</v>
      </c>
      <c r="AD34" s="44">
        <f t="shared" si="75"/>
        <v>0</v>
      </c>
      <c r="AE34" s="49">
        <f t="shared" si="76"/>
        <v>0</v>
      </c>
      <c r="AF34" s="44">
        <f t="shared" si="77"/>
        <v>4.0098043295266755E-3</v>
      </c>
      <c r="AG34" s="49">
        <f t="shared" si="78"/>
        <v>8.1560992215181649E-3</v>
      </c>
      <c r="AH34" s="44">
        <f t="shared" si="79"/>
        <v>0</v>
      </c>
      <c r="AI34" s="49">
        <f t="shared" si="80"/>
        <v>0</v>
      </c>
      <c r="AJ34" s="44">
        <f t="shared" si="81"/>
        <v>-3.7332417977082574E-2</v>
      </c>
      <c r="AK34" s="49">
        <f t="shared" si="82"/>
        <v>-7.5935601884148829E-2</v>
      </c>
      <c r="AL34" s="44">
        <f t="shared" si="83"/>
        <v>-2.2109148639268897E-3</v>
      </c>
      <c r="AM34" s="49">
        <f t="shared" si="84"/>
        <v>-4.4970875181447045E-3</v>
      </c>
      <c r="AN34" s="44">
        <f t="shared" si="85"/>
        <v>-2.4724817493582824E-4</v>
      </c>
      <c r="AO34" s="49">
        <f t="shared" si="86"/>
        <v>-5.0291248185518889E-4</v>
      </c>
    </row>
    <row r="35" spans="2:41" ht="18" customHeight="1">
      <c r="B35" t="s">
        <v>14</v>
      </c>
      <c r="D35" s="53"/>
      <c r="E35" s="53"/>
      <c r="F35" s="44">
        <f t="shared" ref="F35:J41" si="88">F11-D11</f>
        <v>0</v>
      </c>
      <c r="G35" s="49">
        <f t="shared" si="87"/>
        <v>0</v>
      </c>
      <c r="H35" s="44">
        <f t="shared" si="55"/>
        <v>2.7980535279805246E-2</v>
      </c>
      <c r="I35" s="49">
        <f t="shared" si="56"/>
        <v>2.300000000000002E-2</v>
      </c>
      <c r="J35" s="44">
        <f t="shared" si="88"/>
        <v>7.2992700729925704E-3</v>
      </c>
      <c r="K35" s="49">
        <f t="shared" si="87"/>
        <v>5.9999999999998943E-3</v>
      </c>
      <c r="L35" s="44">
        <f t="shared" si="57"/>
        <v>-2.7980535279805242E-2</v>
      </c>
      <c r="M35" s="49">
        <f t="shared" si="58"/>
        <v>-2.2999999999999909E-2</v>
      </c>
      <c r="N35" s="44">
        <f t="shared" si="59"/>
        <v>-1.2165450121653168E-3</v>
      </c>
      <c r="O35" s="49">
        <f t="shared" si="60"/>
        <v>-9.9999999999988987E-4</v>
      </c>
      <c r="P35" s="44">
        <f t="shared" si="61"/>
        <v>0</v>
      </c>
      <c r="Q35" s="49">
        <f t="shared" si="62"/>
        <v>0</v>
      </c>
      <c r="R35" s="44">
        <f t="shared" si="63"/>
        <v>-2.1897810218977989E-2</v>
      </c>
      <c r="S35" s="49">
        <f t="shared" si="64"/>
        <v>-1.7999999999999905E-2</v>
      </c>
      <c r="T35" s="44">
        <f t="shared" si="65"/>
        <v>3.1630170316301595E-2</v>
      </c>
      <c r="U35" s="49">
        <f t="shared" si="66"/>
        <v>2.5999999999999912E-2</v>
      </c>
      <c r="V35" s="44">
        <f t="shared" si="67"/>
        <v>1.0948905109489062E-2</v>
      </c>
      <c r="W35" s="49">
        <f t="shared" si="68"/>
        <v>9.000000000000008E-3</v>
      </c>
      <c r="X35" s="44">
        <f t="shared" si="69"/>
        <v>-8.5158150851581585E-2</v>
      </c>
      <c r="Y35" s="49">
        <f t="shared" si="70"/>
        <v>-7.0000000000000062E-2</v>
      </c>
      <c r="Z35" s="44">
        <f t="shared" si="71"/>
        <v>0</v>
      </c>
      <c r="AA35" s="49">
        <f t="shared" si="72"/>
        <v>0</v>
      </c>
      <c r="AB35" s="44">
        <f t="shared" si="73"/>
        <v>-1.2165450121653168E-3</v>
      </c>
      <c r="AC35" s="49">
        <f t="shared" si="74"/>
        <v>-9.9999999999988987E-4</v>
      </c>
      <c r="AD35" s="44">
        <f t="shared" si="75"/>
        <v>1.2165450121653168E-3</v>
      </c>
      <c r="AE35" s="49">
        <f t="shared" si="76"/>
        <v>9.9999999999988987E-4</v>
      </c>
      <c r="AF35" s="44">
        <f t="shared" si="77"/>
        <v>1.5815085158150867E-2</v>
      </c>
      <c r="AG35" s="49">
        <f t="shared" si="78"/>
        <v>1.3000000000000012E-2</v>
      </c>
      <c r="AH35" s="44">
        <f t="shared" si="79"/>
        <v>0</v>
      </c>
      <c r="AI35" s="49">
        <f t="shared" si="80"/>
        <v>0</v>
      </c>
      <c r="AJ35" s="44">
        <f t="shared" si="81"/>
        <v>-5.9610705596106976E-2</v>
      </c>
      <c r="AK35" s="49">
        <f t="shared" si="82"/>
        <v>-4.8999999999999932E-2</v>
      </c>
      <c r="AL35" s="44">
        <f t="shared" si="83"/>
        <v>-6.0827250608272571E-3</v>
      </c>
      <c r="AM35" s="49">
        <f t="shared" si="84"/>
        <v>-5.0000000000000044E-3</v>
      </c>
      <c r="AN35" s="44">
        <f t="shared" si="85"/>
        <v>0</v>
      </c>
      <c r="AO35" s="49">
        <f t="shared" si="86"/>
        <v>0</v>
      </c>
    </row>
    <row r="36" spans="2:41" ht="18" customHeight="1">
      <c r="B36" t="s">
        <v>15</v>
      </c>
      <c r="D36" s="53"/>
      <c r="E36" s="53"/>
      <c r="F36" s="44">
        <f t="shared" si="88"/>
        <v>0</v>
      </c>
      <c r="G36" s="49">
        <f t="shared" si="87"/>
        <v>0</v>
      </c>
      <c r="H36" s="44">
        <f t="shared" si="55"/>
        <v>-1.6928432805560665E-3</v>
      </c>
      <c r="I36" s="49">
        <f t="shared" si="56"/>
        <v>-3.9902362966950378E-3</v>
      </c>
      <c r="J36" s="44">
        <f t="shared" ref="J36:J50" si="89">J12-H12</f>
        <v>-2.8437322235481703E-3</v>
      </c>
      <c r="K36" s="49">
        <f t="shared" si="87"/>
        <v>-6.7030206911753432E-3</v>
      </c>
      <c r="L36" s="44">
        <f t="shared" si="57"/>
        <v>2.9362706020306228E-3</v>
      </c>
      <c r="M36" s="49">
        <f t="shared" si="58"/>
        <v>6.9211448382238139E-3</v>
      </c>
      <c r="N36" s="44">
        <f t="shared" si="59"/>
        <v>-8.1503873168003722E-4</v>
      </c>
      <c r="O36" s="49">
        <f t="shared" si="60"/>
        <v>-1.9211448382239205E-3</v>
      </c>
      <c r="P36" s="44">
        <f t="shared" si="61"/>
        <v>0</v>
      </c>
      <c r="Q36" s="49">
        <f t="shared" si="62"/>
        <v>0</v>
      </c>
      <c r="R36" s="44">
        <f t="shared" si="63"/>
        <v>2.0536087539550253E-2</v>
      </c>
      <c r="S36" s="49">
        <f t="shared" si="64"/>
        <v>4.8406041382349496E-2</v>
      </c>
      <c r="T36" s="44">
        <f t="shared" si="65"/>
        <v>5.0140795345976569E-2</v>
      </c>
      <c r="U36" s="49">
        <f t="shared" si="66"/>
        <v>0.11818791723530087</v>
      </c>
      <c r="V36" s="44">
        <f t="shared" si="67"/>
        <v>-8.484927481401533E-4</v>
      </c>
      <c r="W36" s="49">
        <f t="shared" si="68"/>
        <v>-1.9999999999997797E-3</v>
      </c>
      <c r="X36" s="44">
        <f t="shared" si="69"/>
        <v>-1.4962613975184613E-3</v>
      </c>
      <c r="Y36" s="49">
        <f t="shared" si="70"/>
        <v>-3.5268690293417393E-3</v>
      </c>
      <c r="Z36" s="44">
        <f t="shared" si="71"/>
        <v>0</v>
      </c>
      <c r="AA36" s="49">
        <f t="shared" si="72"/>
        <v>0</v>
      </c>
      <c r="AB36" s="44">
        <f t="shared" si="73"/>
        <v>-1.2727391222104312E-3</v>
      </c>
      <c r="AC36" s="49">
        <f t="shared" si="74"/>
        <v>-3.0000000000001137E-3</v>
      </c>
      <c r="AD36" s="44">
        <f t="shared" si="75"/>
        <v>0</v>
      </c>
      <c r="AE36" s="49">
        <f t="shared" si="76"/>
        <v>0</v>
      </c>
      <c r="AF36" s="44">
        <f t="shared" si="77"/>
        <v>-2.9825397912731921E-4</v>
      </c>
      <c r="AG36" s="49">
        <f t="shared" si="78"/>
        <v>-7.0302069117511579E-4</v>
      </c>
      <c r="AH36" s="44">
        <f t="shared" si="79"/>
        <v>0</v>
      </c>
      <c r="AI36" s="49">
        <f t="shared" si="80"/>
        <v>0</v>
      </c>
      <c r="AJ36" s="44">
        <f t="shared" si="81"/>
        <v>-3.1268985527842665E-2</v>
      </c>
      <c r="AK36" s="49">
        <f t="shared" si="82"/>
        <v>-7.3704779672846499E-2</v>
      </c>
      <c r="AL36" s="44">
        <f t="shared" si="83"/>
        <v>-2.1212318703507753E-3</v>
      </c>
      <c r="AM36" s="49">
        <f t="shared" si="84"/>
        <v>-5.0000000000003375E-3</v>
      </c>
      <c r="AN36" s="44">
        <f t="shared" si="85"/>
        <v>0</v>
      </c>
      <c r="AO36" s="49">
        <f t="shared" si="86"/>
        <v>0</v>
      </c>
    </row>
    <row r="37" spans="2:41" ht="18" customHeight="1">
      <c r="B37" t="s">
        <v>16</v>
      </c>
      <c r="D37" s="53"/>
      <c r="E37" s="53"/>
      <c r="F37" s="44">
        <f t="shared" si="88"/>
        <v>0</v>
      </c>
      <c r="G37" s="49">
        <f t="shared" si="87"/>
        <v>0</v>
      </c>
      <c r="H37" s="44">
        <f t="shared" si="55"/>
        <v>1.1827729248019853E-3</v>
      </c>
      <c r="I37" s="49">
        <f t="shared" si="56"/>
        <v>2.3427995181672934E-3</v>
      </c>
      <c r="J37" s="44">
        <f t="shared" si="89"/>
        <v>-2.1488950247660248E-3</v>
      </c>
      <c r="K37" s="49">
        <f t="shared" si="87"/>
        <v>-4.2564638765774099E-3</v>
      </c>
      <c r="L37" s="44">
        <f t="shared" si="57"/>
        <v>2.9253216351022215E-4</v>
      </c>
      <c r="M37" s="49">
        <f t="shared" si="58"/>
        <v>5.7943853579067728E-4</v>
      </c>
      <c r="N37" s="44">
        <f t="shared" si="59"/>
        <v>-8.7007643186598081E-4</v>
      </c>
      <c r="O37" s="49">
        <f t="shared" si="60"/>
        <v>-1.723420110995022E-3</v>
      </c>
      <c r="P37" s="44">
        <f t="shared" si="61"/>
        <v>-1.3577589481107754E-4</v>
      </c>
      <c r="Q37" s="49">
        <f t="shared" si="62"/>
        <v>-2.6894063456461836E-4</v>
      </c>
      <c r="R37" s="44">
        <f t="shared" si="63"/>
        <v>3.9669604847814045E-3</v>
      </c>
      <c r="S37" s="49">
        <f t="shared" si="64"/>
        <v>7.8576309259781318E-3</v>
      </c>
      <c r="T37" s="44">
        <f t="shared" si="65"/>
        <v>3.68986175607081E-2</v>
      </c>
      <c r="U37" s="49">
        <f t="shared" si="66"/>
        <v>7.30876245385228E-2</v>
      </c>
      <c r="V37" s="44">
        <f t="shared" si="67"/>
        <v>1.1474717952522639E-4</v>
      </c>
      <c r="W37" s="49">
        <f t="shared" si="68"/>
        <v>2.272876147784153E-4</v>
      </c>
      <c r="X37" s="44">
        <f t="shared" si="69"/>
        <v>-1.181039129108517E-2</v>
      </c>
      <c r="Y37" s="49">
        <f t="shared" si="70"/>
        <v>-2.3393652700285816E-2</v>
      </c>
      <c r="Z37" s="44">
        <f t="shared" si="71"/>
        <v>0</v>
      </c>
      <c r="AA37" s="49">
        <f t="shared" si="72"/>
        <v>0</v>
      </c>
      <c r="AB37" s="44">
        <f t="shared" si="73"/>
        <v>-3.2241807863576666E-3</v>
      </c>
      <c r="AC37" s="49">
        <f t="shared" si="74"/>
        <v>-6.3863561926114087E-3</v>
      </c>
      <c r="AD37" s="44">
        <f t="shared" si="75"/>
        <v>0</v>
      </c>
      <c r="AE37" s="49">
        <f t="shared" si="76"/>
        <v>0</v>
      </c>
      <c r="AF37" s="44">
        <f t="shared" si="77"/>
        <v>1.5591115657083605E-3</v>
      </c>
      <c r="AG37" s="49">
        <f t="shared" si="78"/>
        <v>3.0882392962467975E-3</v>
      </c>
      <c r="AH37" s="44">
        <f t="shared" si="79"/>
        <v>0</v>
      </c>
      <c r="AI37" s="49">
        <f t="shared" si="80"/>
        <v>0</v>
      </c>
      <c r="AJ37" s="44">
        <f t="shared" si="81"/>
        <v>-2.9329571417149172E-2</v>
      </c>
      <c r="AK37" s="49">
        <f t="shared" si="82"/>
        <v>-5.8095095299588007E-2</v>
      </c>
      <c r="AL37" s="44">
        <f t="shared" si="83"/>
        <v>-2.1689436941299762E-3</v>
      </c>
      <c r="AM37" s="49">
        <f t="shared" si="84"/>
        <v>-4.2961756521353589E-3</v>
      </c>
      <c r="AN37" s="44">
        <f t="shared" si="85"/>
        <v>-3.55328902885442E-4</v>
      </c>
      <c r="AO37" s="49">
        <f t="shared" si="86"/>
        <v>-7.0382434786475656E-4</v>
      </c>
    </row>
    <row r="38" spans="2:41" ht="18" customHeight="1">
      <c r="B38" t="s">
        <v>17</v>
      </c>
      <c r="D38" s="53"/>
      <c r="E38" s="53"/>
      <c r="F38" s="44">
        <f t="shared" si="88"/>
        <v>0</v>
      </c>
      <c r="G38" s="49">
        <f t="shared" si="87"/>
        <v>0</v>
      </c>
      <c r="H38" s="44">
        <f t="shared" si="55"/>
        <v>3.1662269129287476E-2</v>
      </c>
      <c r="I38" s="49">
        <f t="shared" si="56"/>
        <v>2.4000000000000132E-2</v>
      </c>
      <c r="J38" s="44">
        <f t="shared" si="89"/>
        <v>1.0554089709762543E-2</v>
      </c>
      <c r="K38" s="49">
        <f t="shared" si="87"/>
        <v>8.0000000000000071E-3</v>
      </c>
      <c r="L38" s="44">
        <f t="shared" si="57"/>
        <v>-3.2981530343007943E-2</v>
      </c>
      <c r="M38" s="49">
        <f t="shared" si="58"/>
        <v>-2.5000000000000022E-2</v>
      </c>
      <c r="N38" s="44">
        <f t="shared" si="59"/>
        <v>-1.3192612137203161E-3</v>
      </c>
      <c r="O38" s="49">
        <f t="shared" si="60"/>
        <v>-1.0000000000000009E-3</v>
      </c>
      <c r="P38" s="44">
        <f t="shared" si="61"/>
        <v>0</v>
      </c>
      <c r="Q38" s="49">
        <f t="shared" si="62"/>
        <v>0</v>
      </c>
      <c r="R38" s="44">
        <f t="shared" si="63"/>
        <v>-2.3746701846966013E-2</v>
      </c>
      <c r="S38" s="49">
        <f t="shared" si="64"/>
        <v>-1.8000000000000238E-2</v>
      </c>
      <c r="T38" s="44">
        <f t="shared" si="65"/>
        <v>3.166226912928792E-2</v>
      </c>
      <c r="U38" s="49">
        <f t="shared" si="66"/>
        <v>2.4000000000000243E-2</v>
      </c>
      <c r="V38" s="44">
        <f t="shared" si="67"/>
        <v>1.1873350923482857E-2</v>
      </c>
      <c r="W38" s="49">
        <f t="shared" si="68"/>
        <v>9.000000000000008E-3</v>
      </c>
      <c r="X38" s="44">
        <f t="shared" si="69"/>
        <v>-9.4986807387863012E-2</v>
      </c>
      <c r="Y38" s="49">
        <f t="shared" si="70"/>
        <v>-7.2000000000000175E-2</v>
      </c>
      <c r="Z38" s="44">
        <f t="shared" si="71"/>
        <v>0</v>
      </c>
      <c r="AA38" s="49">
        <f t="shared" si="72"/>
        <v>0</v>
      </c>
      <c r="AB38" s="44">
        <f t="shared" si="73"/>
        <v>1.3192612137204601E-3</v>
      </c>
      <c r="AC38" s="49">
        <f t="shared" si="74"/>
        <v>1.0000000000001119E-3</v>
      </c>
      <c r="AD38" s="44">
        <f t="shared" si="75"/>
        <v>1.3192612137201687E-3</v>
      </c>
      <c r="AE38" s="49">
        <f t="shared" si="76"/>
        <v>9.9999999999988987E-4</v>
      </c>
      <c r="AF38" s="44">
        <f t="shared" si="77"/>
        <v>1.8469656992084596E-2</v>
      </c>
      <c r="AG38" s="49">
        <f t="shared" si="78"/>
        <v>1.4000000000000123E-2</v>
      </c>
      <c r="AH38" s="44">
        <f t="shared" si="79"/>
        <v>0</v>
      </c>
      <c r="AI38" s="49">
        <f t="shared" si="80"/>
        <v>0</v>
      </c>
      <c r="AJ38" s="44">
        <f t="shared" si="81"/>
        <v>-6.4643799472295413E-2</v>
      </c>
      <c r="AK38" s="49">
        <f t="shared" si="82"/>
        <v>-4.8999999999999932E-2</v>
      </c>
      <c r="AL38" s="44">
        <f t="shared" si="83"/>
        <v>-6.5963060686015929E-3</v>
      </c>
      <c r="AM38" s="49">
        <f t="shared" si="84"/>
        <v>-5.0000000000000044E-3</v>
      </c>
      <c r="AN38" s="44">
        <f t="shared" si="85"/>
        <v>0</v>
      </c>
      <c r="AO38" s="49">
        <f t="shared" si="86"/>
        <v>0</v>
      </c>
    </row>
    <row r="39" spans="2:41" ht="18" customHeight="1">
      <c r="B39" t="s">
        <v>18</v>
      </c>
      <c r="D39" s="53"/>
      <c r="E39" s="53"/>
      <c r="F39" s="44">
        <f t="shared" si="88"/>
        <v>1.7743155790616699E-6</v>
      </c>
      <c r="G39" s="49">
        <f t="shared" si="87"/>
        <v>3.6668061533795537E-6</v>
      </c>
      <c r="H39" s="44">
        <f t="shared" si="55"/>
        <v>-2.0489207474977736E-4</v>
      </c>
      <c r="I39" s="49">
        <f t="shared" si="56"/>
        <v>-4.2343060577110236E-4</v>
      </c>
      <c r="J39" s="44">
        <f t="shared" si="89"/>
        <v>-2.7121255196191404E-3</v>
      </c>
      <c r="K39" s="49">
        <f t="shared" si="87"/>
        <v>-5.6048871246097143E-3</v>
      </c>
      <c r="L39" s="44">
        <f t="shared" si="57"/>
        <v>2.3157894541492399E-3</v>
      </c>
      <c r="M39" s="49">
        <f t="shared" si="58"/>
        <v>4.7858177657982282E-3</v>
      </c>
      <c r="N39" s="44">
        <f t="shared" si="59"/>
        <v>-1.7003158729461182E-3</v>
      </c>
      <c r="O39" s="49">
        <f t="shared" si="60"/>
        <v>-3.5138781280976694E-3</v>
      </c>
      <c r="P39" s="44">
        <f t="shared" si="61"/>
        <v>-4.4651130915765794E-5</v>
      </c>
      <c r="Q39" s="49">
        <f t="shared" si="62"/>
        <v>-9.2276167514615537E-5</v>
      </c>
      <c r="R39" s="44">
        <f t="shared" si="63"/>
        <v>6.2331157218819738E-2</v>
      </c>
      <c r="S39" s="49">
        <f t="shared" si="64"/>
        <v>0.12881376545096135</v>
      </c>
      <c r="T39" s="44">
        <f t="shared" si="65"/>
        <v>-6.0110841268083089E-2</v>
      </c>
      <c r="U39" s="49">
        <f t="shared" si="66"/>
        <v>-0.12422525352744351</v>
      </c>
      <c r="V39" s="44">
        <f t="shared" si="67"/>
        <v>-3.7374531775081121E-5</v>
      </c>
      <c r="W39" s="49">
        <f t="shared" si="68"/>
        <v>-7.7238324855954943E-5</v>
      </c>
      <c r="X39" s="44">
        <f t="shared" si="69"/>
        <v>-1.3458303296930808E-2</v>
      </c>
      <c r="Y39" s="49">
        <f t="shared" si="70"/>
        <v>-2.7812971900597283E-2</v>
      </c>
      <c r="Z39" s="44">
        <f t="shared" si="71"/>
        <v>0</v>
      </c>
      <c r="AA39" s="49">
        <f t="shared" si="72"/>
        <v>0</v>
      </c>
      <c r="AB39" s="44">
        <f t="shared" si="73"/>
        <v>-1.7694677224410621E-6</v>
      </c>
      <c r="AC39" s="49">
        <f t="shared" si="74"/>
        <v>-3.6567875576487552E-6</v>
      </c>
      <c r="AD39" s="44">
        <f t="shared" si="75"/>
        <v>1.7694677224410621E-6</v>
      </c>
      <c r="AE39" s="49">
        <f t="shared" si="76"/>
        <v>3.6567875576487552E-6</v>
      </c>
      <c r="AF39" s="44">
        <f t="shared" si="77"/>
        <v>-6.4616769859048885E-4</v>
      </c>
      <c r="AG39" s="49">
        <f t="shared" si="78"/>
        <v>-1.3353721971824939E-3</v>
      </c>
      <c r="AH39" s="44">
        <f t="shared" si="79"/>
        <v>0</v>
      </c>
      <c r="AI39" s="49">
        <f t="shared" si="80"/>
        <v>0</v>
      </c>
      <c r="AJ39" s="44">
        <f t="shared" si="81"/>
        <v>-3.1509233497943594E-2</v>
      </c>
      <c r="AK39" s="49">
        <f t="shared" si="82"/>
        <v>-6.5117080998428722E-2</v>
      </c>
      <c r="AL39" s="44">
        <f t="shared" si="83"/>
        <v>-2.0362244750766964E-3</v>
      </c>
      <c r="AM39" s="49">
        <f t="shared" si="84"/>
        <v>-4.2080679012139743E-3</v>
      </c>
      <c r="AN39" s="44">
        <f t="shared" si="85"/>
        <v>-3.8320472958185137E-4</v>
      </c>
      <c r="AO39" s="49">
        <f t="shared" si="86"/>
        <v>-7.9193209878591908E-4</v>
      </c>
    </row>
    <row r="40" spans="2:41" ht="18" customHeight="1">
      <c r="B40" t="s">
        <v>19</v>
      </c>
      <c r="D40" s="53"/>
      <c r="E40" s="53"/>
      <c r="F40" s="44">
        <f t="shared" si="88"/>
        <v>-8.7835033404274201E-6</v>
      </c>
      <c r="G40" s="49">
        <f t="shared" si="87"/>
        <v>-1.7264165177888202E-5</v>
      </c>
      <c r="H40" s="44">
        <f t="shared" si="55"/>
        <v>1.8380200914218906E-3</v>
      </c>
      <c r="I40" s="49">
        <f t="shared" si="56"/>
        <v>3.6126681152990336E-3</v>
      </c>
      <c r="J40" s="44">
        <f t="shared" si="89"/>
        <v>-1.2505069725655899E-3</v>
      </c>
      <c r="K40" s="49">
        <f t="shared" si="87"/>
        <v>-2.4578984140766202E-3</v>
      </c>
      <c r="L40" s="44">
        <f t="shared" si="57"/>
        <v>1.4846955212749198E-4</v>
      </c>
      <c r="M40" s="49">
        <f t="shared" si="58"/>
        <v>2.9182010554018589E-4</v>
      </c>
      <c r="N40" s="44">
        <f t="shared" si="59"/>
        <v>-1.4843665194077163E-3</v>
      </c>
      <c r="O40" s="49">
        <f t="shared" si="60"/>
        <v>-2.917554395138966E-3</v>
      </c>
      <c r="P40" s="44">
        <f t="shared" si="61"/>
        <v>-1.8066562316494911E-4</v>
      </c>
      <c r="Q40" s="49">
        <f t="shared" si="62"/>
        <v>-3.5510217727474647E-4</v>
      </c>
      <c r="R40" s="44">
        <f t="shared" si="63"/>
        <v>-2.3466462718237891E-3</v>
      </c>
      <c r="S40" s="49">
        <f t="shared" si="64"/>
        <v>-4.6123838382772231E-3</v>
      </c>
      <c r="T40" s="44">
        <f t="shared" si="65"/>
        <v>2.3321565647943864E-2</v>
      </c>
      <c r="U40" s="49">
        <f t="shared" si="66"/>
        <v>4.5839040067294334E-2</v>
      </c>
      <c r="V40" s="44">
        <f t="shared" si="67"/>
        <v>3.3712535223278869E-4</v>
      </c>
      <c r="W40" s="49">
        <f t="shared" si="68"/>
        <v>6.6262714785025878E-4</v>
      </c>
      <c r="X40" s="44">
        <f t="shared" si="69"/>
        <v>-1.1378168378029383E-2</v>
      </c>
      <c r="Y40" s="49">
        <f t="shared" si="70"/>
        <v>-2.2364035247303127E-2</v>
      </c>
      <c r="Z40" s="44">
        <f t="shared" si="71"/>
        <v>0</v>
      </c>
      <c r="AA40" s="49">
        <f t="shared" si="72"/>
        <v>0</v>
      </c>
      <c r="AB40" s="44">
        <f t="shared" si="73"/>
        <v>-2.2189535584765836E-4</v>
      </c>
      <c r="AC40" s="49">
        <f t="shared" si="74"/>
        <v>-4.361401057284553E-4</v>
      </c>
      <c r="AD40" s="44">
        <f t="shared" si="75"/>
        <v>1.313925704553992E-5</v>
      </c>
      <c r="AE40" s="49">
        <f t="shared" si="76"/>
        <v>2.5825492990350085E-5</v>
      </c>
      <c r="AF40" s="44">
        <f t="shared" si="77"/>
        <v>8.5317876934251097E-3</v>
      </c>
      <c r="AG40" s="49">
        <f t="shared" si="78"/>
        <v>1.6769412647003934E-2</v>
      </c>
      <c r="AH40" s="44">
        <f t="shared" si="79"/>
        <v>0</v>
      </c>
      <c r="AI40" s="49">
        <f t="shared" si="80"/>
        <v>0</v>
      </c>
      <c r="AJ40" s="44">
        <f t="shared" si="81"/>
        <v>-4.5064593398486404E-2</v>
      </c>
      <c r="AK40" s="49">
        <f t="shared" si="82"/>
        <v>-8.8575429865776156E-2</v>
      </c>
      <c r="AL40" s="44">
        <f t="shared" si="83"/>
        <v>-2.0350832490128763E-3</v>
      </c>
      <c r="AM40" s="49">
        <f t="shared" si="84"/>
        <v>-4.0000000000002256E-3</v>
      </c>
      <c r="AN40" s="44">
        <f t="shared" si="85"/>
        <v>-2.1469720901945433E-5</v>
      </c>
      <c r="AO40" s="49">
        <f t="shared" si="86"/>
        <v>-4.219919929537852E-5</v>
      </c>
    </row>
    <row r="41" spans="2:41" ht="18" customHeight="1">
      <c r="B41" t="s">
        <v>20</v>
      </c>
      <c r="D41" s="53"/>
      <c r="E41" s="53"/>
      <c r="F41" s="44">
        <f t="shared" si="88"/>
        <v>-9.537164493228409E-6</v>
      </c>
      <c r="G41" s="49">
        <f t="shared" si="87"/>
        <v>-1.5945374280290636E-5</v>
      </c>
      <c r="H41" s="44">
        <f t="shared" si="55"/>
        <v>5.8685654004239137E-3</v>
      </c>
      <c r="I41" s="49">
        <f t="shared" si="56"/>
        <v>9.8117707694529432E-3</v>
      </c>
      <c r="J41" s="44">
        <f t="shared" si="89"/>
        <v>2.3249386144677531E-3</v>
      </c>
      <c r="K41" s="49">
        <f t="shared" si="87"/>
        <v>3.8871109345666177E-3</v>
      </c>
      <c r="L41" s="44">
        <f t="shared" si="57"/>
        <v>-4.2372275046696981E-3</v>
      </c>
      <c r="M41" s="49">
        <f t="shared" si="58"/>
        <v>-7.0843046191215731E-3</v>
      </c>
      <c r="N41" s="44">
        <f t="shared" si="59"/>
        <v>-1.2548881155749684E-3</v>
      </c>
      <c r="O41" s="49">
        <f t="shared" si="60"/>
        <v>-2.0980723040835425E-3</v>
      </c>
      <c r="P41" s="44">
        <f t="shared" si="61"/>
        <v>-6.6333382621274915E-4</v>
      </c>
      <c r="Q41" s="49">
        <f t="shared" si="62"/>
        <v>-1.1090409669718415E-3</v>
      </c>
      <c r="R41" s="44">
        <f t="shared" si="63"/>
        <v>-5.2434311804395086E-3</v>
      </c>
      <c r="S41" s="49">
        <f t="shared" si="64"/>
        <v>-8.7665964809999775E-3</v>
      </c>
      <c r="T41" s="44">
        <f t="shared" si="65"/>
        <v>1.3287051510111897E-2</v>
      </c>
      <c r="U41" s="49">
        <f t="shared" si="66"/>
        <v>2.2214884681989622E-2</v>
      </c>
      <c r="V41" s="44">
        <f t="shared" si="67"/>
        <v>1.5523624845471991E-4</v>
      </c>
      <c r="W41" s="49">
        <f t="shared" si="68"/>
        <v>2.5954255955595862E-4</v>
      </c>
      <c r="X41" s="44">
        <f t="shared" si="69"/>
        <v>-2.1060791476712637E-2</v>
      </c>
      <c r="Y41" s="49">
        <f t="shared" si="70"/>
        <v>-3.5211954556700675E-2</v>
      </c>
      <c r="Z41" s="44">
        <f t="shared" si="71"/>
        <v>0</v>
      </c>
      <c r="AA41" s="49">
        <f t="shared" si="72"/>
        <v>0</v>
      </c>
      <c r="AB41" s="44">
        <f t="shared" si="73"/>
        <v>1.2033740592538398E-3</v>
      </c>
      <c r="AC41" s="49">
        <f t="shared" si="74"/>
        <v>2.0119449326494454E-3</v>
      </c>
      <c r="AD41" s="44">
        <f t="shared" si="75"/>
        <v>2.0380942856725384E-5</v>
      </c>
      <c r="AE41" s="49">
        <f t="shared" si="76"/>
        <v>3.4075302178804279E-5</v>
      </c>
      <c r="AF41" s="44">
        <f t="shared" si="77"/>
        <v>5.9357201380255114E-3</v>
      </c>
      <c r="AG41" s="49">
        <f t="shared" si="78"/>
        <v>9.9240481058155972E-3</v>
      </c>
      <c r="AH41" s="44">
        <f t="shared" si="79"/>
        <v>0</v>
      </c>
      <c r="AI41" s="49">
        <f t="shared" si="80"/>
        <v>0</v>
      </c>
      <c r="AJ41" s="44">
        <f t="shared" si="81"/>
        <v>1.1517832650570603E-2</v>
      </c>
      <c r="AK41" s="49">
        <f t="shared" si="82"/>
        <v>1.9256892616406063E-2</v>
      </c>
      <c r="AL41" s="44">
        <f t="shared" si="83"/>
        <v>-2.9905740453573153E-3</v>
      </c>
      <c r="AM41" s="49">
        <f t="shared" si="84"/>
        <v>-5.0000000000003375E-3</v>
      </c>
      <c r="AN41" s="44">
        <f t="shared" si="85"/>
        <v>-3.8693415033628359E-5</v>
      </c>
      <c r="AO41" s="49">
        <f t="shared" si="86"/>
        <v>-6.4692287244483282E-5</v>
      </c>
    </row>
    <row r="42" spans="2:41" ht="18" customHeight="1">
      <c r="B42" t="s">
        <v>75</v>
      </c>
      <c r="D42" s="53"/>
      <c r="E42" s="53"/>
      <c r="F42" s="44">
        <f t="shared" ref="F42:F50" si="90">F18-D18</f>
        <v>0</v>
      </c>
      <c r="G42" s="49">
        <f t="shared" si="87"/>
        <v>0</v>
      </c>
      <c r="H42" s="44">
        <f t="shared" si="55"/>
        <v>-9.9651322650214937E-4</v>
      </c>
      <c r="I42" s="49">
        <f t="shared" si="56"/>
        <v>-2.8390733490319953E-3</v>
      </c>
      <c r="J42" s="44">
        <f t="shared" si="89"/>
        <v>-1.6292987241389074E-3</v>
      </c>
      <c r="K42" s="49">
        <f t="shared" si="87"/>
        <v>-4.6418837826673887E-3</v>
      </c>
      <c r="L42" s="44">
        <f t="shared" si="57"/>
        <v>-1.9665243840842148E-3</v>
      </c>
      <c r="M42" s="49">
        <f t="shared" si="58"/>
        <v>-5.6026421131121218E-3</v>
      </c>
      <c r="N42" s="44">
        <f t="shared" si="59"/>
        <v>3.1492732967655377E-3</v>
      </c>
      <c r="O42" s="49">
        <f t="shared" si="60"/>
        <v>8.9723022714385259E-3</v>
      </c>
      <c r="P42" s="44">
        <f t="shared" si="61"/>
        <v>1.8408633158941952E-4</v>
      </c>
      <c r="Q42" s="49">
        <f t="shared" si="62"/>
        <v>5.2446328261090969E-4</v>
      </c>
      <c r="R42" s="44">
        <f t="shared" si="63"/>
        <v>2.3210036551459768E-3</v>
      </c>
      <c r="S42" s="49">
        <f t="shared" si="64"/>
        <v>6.6125561057122084E-3</v>
      </c>
      <c r="T42" s="44">
        <f t="shared" si="65"/>
        <v>-3.0377192110046605E-2</v>
      </c>
      <c r="U42" s="49">
        <f t="shared" si="66"/>
        <v>-8.6544838788307654E-2</v>
      </c>
      <c r="V42" s="44">
        <f t="shared" si="67"/>
        <v>-1.9131999756691331E-4</v>
      </c>
      <c r="W42" s="49">
        <f t="shared" si="68"/>
        <v>-5.4507204900389183E-4</v>
      </c>
      <c r="X42" s="44">
        <f t="shared" si="69"/>
        <v>1.8205159484513945E-2</v>
      </c>
      <c r="Y42" s="49">
        <f t="shared" si="70"/>
        <v>5.186663029930294E-2</v>
      </c>
      <c r="Z42" s="44">
        <f t="shared" si="71"/>
        <v>0</v>
      </c>
      <c r="AA42" s="49">
        <f t="shared" si="72"/>
        <v>0</v>
      </c>
      <c r="AB42" s="44">
        <f t="shared" si="73"/>
        <v>3.0926179191454444E-3</v>
      </c>
      <c r="AC42" s="49">
        <f t="shared" si="74"/>
        <v>8.8108906931445574E-3</v>
      </c>
      <c r="AD42" s="44">
        <f t="shared" si="75"/>
        <v>3.6816528782401825E-5</v>
      </c>
      <c r="AE42" s="49">
        <f t="shared" si="76"/>
        <v>1.0489055527829194E-4</v>
      </c>
      <c r="AF42" s="44">
        <f t="shared" si="77"/>
        <v>1.0364190849425758E-3</v>
      </c>
      <c r="AG42" s="49">
        <f t="shared" si="78"/>
        <v>2.9527654267234027E-3</v>
      </c>
      <c r="AH42" s="44">
        <f t="shared" si="79"/>
        <v>0</v>
      </c>
      <c r="AI42" s="49">
        <f t="shared" si="80"/>
        <v>0</v>
      </c>
      <c r="AJ42" s="44">
        <f t="shared" si="81"/>
        <v>2.3151558957860831E-2</v>
      </c>
      <c r="AK42" s="49">
        <f t="shared" si="82"/>
        <v>6.5958957972399368E-2</v>
      </c>
      <c r="AL42" s="44">
        <f t="shared" si="83"/>
        <v>-1.4984895456090202E-3</v>
      </c>
      <c r="AM42" s="49">
        <f t="shared" si="84"/>
        <v>-4.269207492281879E-3</v>
      </c>
      <c r="AN42" s="44">
        <f t="shared" si="85"/>
        <v>-2.5650777920818713E-4</v>
      </c>
      <c r="AO42" s="49">
        <f t="shared" si="86"/>
        <v>-7.3079250771757032E-4</v>
      </c>
    </row>
    <row r="43" spans="2:41" ht="18" customHeight="1">
      <c r="B43" t="s">
        <v>76</v>
      </c>
      <c r="D43" s="53"/>
      <c r="E43" s="53"/>
      <c r="F43" s="44">
        <f t="shared" si="90"/>
        <v>0</v>
      </c>
      <c r="G43" s="49">
        <f t="shared" si="87"/>
        <v>0</v>
      </c>
      <c r="H43" s="44">
        <f t="shared" si="55"/>
        <v>-4.397055837102412E-4</v>
      </c>
      <c r="I43" s="49">
        <f t="shared" si="56"/>
        <v>-9.3410903144253155E-4</v>
      </c>
      <c r="J43" s="44">
        <f t="shared" si="89"/>
        <v>-2.8406395065591859E-3</v>
      </c>
      <c r="K43" s="49">
        <f t="shared" si="87"/>
        <v>-6.0346448088273164E-3</v>
      </c>
      <c r="L43" s="44">
        <f t="shared" si="57"/>
        <v>2.4593334597118651E-3</v>
      </c>
      <c r="M43" s="49">
        <f t="shared" si="58"/>
        <v>5.2245995528670264E-3</v>
      </c>
      <c r="N43" s="44">
        <f t="shared" si="59"/>
        <v>-1.5298963827500573E-3</v>
      </c>
      <c r="O43" s="49">
        <f t="shared" si="60"/>
        <v>-3.2501066196144457E-3</v>
      </c>
      <c r="P43" s="44">
        <f t="shared" si="61"/>
        <v>2.7335085870622972E-4</v>
      </c>
      <c r="Q43" s="49">
        <f t="shared" si="62"/>
        <v>5.8070562514922486E-4</v>
      </c>
      <c r="R43" s="44">
        <f t="shared" si="63"/>
        <v>1.6090703710886039E-2</v>
      </c>
      <c r="S43" s="49">
        <f t="shared" si="64"/>
        <v>3.4183035684416829E-2</v>
      </c>
      <c r="T43" s="44">
        <f t="shared" si="65"/>
        <v>4.7141510285643888E-2</v>
      </c>
      <c r="U43" s="49">
        <f t="shared" si="66"/>
        <v>0.10014726249798889</v>
      </c>
      <c r="V43" s="44">
        <f t="shared" si="67"/>
        <v>-5.4281210642264516E-4</v>
      </c>
      <c r="W43" s="49">
        <f t="shared" si="68"/>
        <v>-1.1531481740743033E-3</v>
      </c>
      <c r="X43" s="44">
        <f t="shared" si="69"/>
        <v>-9.2439294763060689E-3</v>
      </c>
      <c r="Y43" s="49">
        <f t="shared" si="70"/>
        <v>-1.963777202230288E-2</v>
      </c>
      <c r="Z43" s="44">
        <f t="shared" si="71"/>
        <v>0</v>
      </c>
      <c r="AA43" s="49">
        <f t="shared" si="72"/>
        <v>0</v>
      </c>
      <c r="AB43" s="44">
        <f t="shared" si="73"/>
        <v>-2.1706093009094957E-3</v>
      </c>
      <c r="AC43" s="49">
        <f t="shared" si="74"/>
        <v>-4.611234941807929E-3</v>
      </c>
      <c r="AD43" s="44">
        <f t="shared" si="75"/>
        <v>-1.2671172224432842E-4</v>
      </c>
      <c r="AE43" s="49">
        <f t="shared" si="76"/>
        <v>-2.6918594742264546E-4</v>
      </c>
      <c r="AF43" s="44">
        <f t="shared" si="77"/>
        <v>2.155209747247977E-4</v>
      </c>
      <c r="AG43" s="49">
        <f t="shared" si="78"/>
        <v>4.5785201829140476E-4</v>
      </c>
      <c r="AH43" s="44">
        <f t="shared" si="79"/>
        <v>0</v>
      </c>
      <c r="AI43" s="49">
        <f t="shared" si="80"/>
        <v>0</v>
      </c>
      <c r="AJ43" s="44">
        <f t="shared" si="81"/>
        <v>-2.4145624499464613E-2</v>
      </c>
      <c r="AK43" s="49">
        <f t="shared" si="82"/>
        <v>-5.129488173530472E-2</v>
      </c>
      <c r="AL43" s="44">
        <f t="shared" si="83"/>
        <v>-2.1783009531225264E-3</v>
      </c>
      <c r="AM43" s="49">
        <f t="shared" si="84"/>
        <v>-4.627575061344924E-3</v>
      </c>
      <c r="AN43" s="44">
        <f t="shared" si="85"/>
        <v>-2.2408870961927729E-4</v>
      </c>
      <c r="AO43" s="49">
        <f t="shared" si="86"/>
        <v>-4.7605328486710619E-4</v>
      </c>
    </row>
    <row r="44" spans="2:41" ht="18" customHeight="1">
      <c r="B44" t="s">
        <v>21</v>
      </c>
      <c r="D44" s="53"/>
      <c r="E44" s="53"/>
      <c r="F44" s="44">
        <f t="shared" si="90"/>
        <v>0</v>
      </c>
      <c r="G44" s="49">
        <f t="shared" si="87"/>
        <v>0</v>
      </c>
      <c r="H44" s="44">
        <f t="shared" si="55"/>
        <v>-3.1678045881656249E-3</v>
      </c>
      <c r="I44" s="49">
        <f t="shared" si="56"/>
        <v>-7.6060659792904772E-3</v>
      </c>
      <c r="J44" s="44">
        <f t="shared" si="89"/>
        <v>7.5716144927327148E-4</v>
      </c>
      <c r="K44" s="49">
        <f t="shared" si="87"/>
        <v>1.8179845946502127E-3</v>
      </c>
      <c r="L44" s="44">
        <f t="shared" si="57"/>
        <v>4.2171904522755304E-3</v>
      </c>
      <c r="M44" s="49">
        <f t="shared" si="58"/>
        <v>1.0125696814466068E-2</v>
      </c>
      <c r="N44" s="44">
        <f t="shared" si="59"/>
        <v>-1.7159298031020494E-3</v>
      </c>
      <c r="O44" s="49">
        <f t="shared" si="60"/>
        <v>-4.1200380058108443E-3</v>
      </c>
      <c r="P44" s="44">
        <f t="shared" si="61"/>
        <v>1.2560117435296716E-4</v>
      </c>
      <c r="Q44" s="49">
        <f t="shared" si="62"/>
        <v>3.0157504751837649E-4</v>
      </c>
      <c r="R44" s="44">
        <f t="shared" si="63"/>
        <v>-1.7204162161092761E-3</v>
      </c>
      <c r="S44" s="49">
        <f t="shared" si="64"/>
        <v>-4.1308101201864567E-3</v>
      </c>
      <c r="T44" s="44">
        <f t="shared" si="65"/>
        <v>3.2441827173752887E-2</v>
      </c>
      <c r="U44" s="49">
        <f t="shared" si="66"/>
        <v>7.7894538979494499E-2</v>
      </c>
      <c r="V44" s="44">
        <f t="shared" si="67"/>
        <v>-9.1985314539091978E-5</v>
      </c>
      <c r="W44" s="49">
        <f t="shared" si="68"/>
        <v>-2.2086159421697005E-4</v>
      </c>
      <c r="X44" s="44">
        <f t="shared" si="69"/>
        <v>-1.3852084596923768E-3</v>
      </c>
      <c r="Y44" s="49">
        <f t="shared" si="70"/>
        <v>-3.3259586083218551E-3</v>
      </c>
      <c r="Z44" s="44">
        <f t="shared" si="71"/>
        <v>0</v>
      </c>
      <c r="AA44" s="49">
        <f t="shared" si="72"/>
        <v>0</v>
      </c>
      <c r="AB44" s="44">
        <f t="shared" si="73"/>
        <v>-5.1545627157091947E-4</v>
      </c>
      <c r="AC44" s="49">
        <f t="shared" si="74"/>
        <v>-1.2376377083529455E-3</v>
      </c>
      <c r="AD44" s="44">
        <f t="shared" si="75"/>
        <v>4.5345089755923634E-5</v>
      </c>
      <c r="AE44" s="49">
        <f t="shared" si="76"/>
        <v>1.0887595333652911E-4</v>
      </c>
      <c r="AF44" s="44">
        <f t="shared" si="77"/>
        <v>1.3784774274617703E-4</v>
      </c>
      <c r="AG44" s="49">
        <f t="shared" si="78"/>
        <v>3.3097970447437675E-4</v>
      </c>
      <c r="AH44" s="44">
        <f t="shared" si="79"/>
        <v>1.3964397936487224E-4</v>
      </c>
      <c r="AI44" s="49">
        <f t="shared" si="80"/>
        <v>3.3529256338216129E-4</v>
      </c>
      <c r="AJ44" s="44">
        <f t="shared" si="81"/>
        <v>-2.4792617956312872E-2</v>
      </c>
      <c r="AK44" s="49">
        <f t="shared" si="82"/>
        <v>-5.9528384004344126E-2</v>
      </c>
      <c r="AL44" s="44">
        <f t="shared" si="83"/>
        <v>-1.9204622807553378E-3</v>
      </c>
      <c r="AM44" s="49">
        <f t="shared" si="84"/>
        <v>-4.6111312777097346E-3</v>
      </c>
      <c r="AN44" s="44">
        <f t="shared" si="85"/>
        <v>-1.6195759095669147E-4</v>
      </c>
      <c r="AO44" s="49">
        <f t="shared" si="86"/>
        <v>-3.888687222897147E-4</v>
      </c>
    </row>
    <row r="45" spans="2:41" ht="18" customHeight="1">
      <c r="B45" t="s">
        <v>22</v>
      </c>
      <c r="D45" s="53"/>
      <c r="E45" s="53"/>
      <c r="F45" s="44">
        <f t="shared" si="90"/>
        <v>-3.0824914564343179E-6</v>
      </c>
      <c r="G45" s="49">
        <f t="shared" si="87"/>
        <v>-6.5361478953640528E-6</v>
      </c>
      <c r="H45" s="44">
        <f t="shared" si="55"/>
        <v>9.4114144318814227E-4</v>
      </c>
      <c r="I45" s="49">
        <f t="shared" si="56"/>
        <v>1.9956063950457015E-3</v>
      </c>
      <c r="J45" s="44">
        <f t="shared" si="89"/>
        <v>3.5501258457100835E-3</v>
      </c>
      <c r="K45" s="49">
        <f t="shared" si="87"/>
        <v>7.5277248623932813E-3</v>
      </c>
      <c r="L45" s="44">
        <f t="shared" si="57"/>
        <v>5.7755287437936519E-4</v>
      </c>
      <c r="M45" s="49">
        <f t="shared" si="58"/>
        <v>1.2246492999863356E-3</v>
      </c>
      <c r="N45" s="44">
        <f t="shared" si="59"/>
        <v>-1.4427479367814578E-3</v>
      </c>
      <c r="O45" s="49">
        <f t="shared" si="60"/>
        <v>-3.059218175885281E-3</v>
      </c>
      <c r="P45" s="44">
        <f t="shared" si="61"/>
        <v>-2.8118560599667232E-4</v>
      </c>
      <c r="Q45" s="49">
        <f t="shared" si="62"/>
        <v>-5.962289702394763E-4</v>
      </c>
      <c r="R45" s="44">
        <f t="shared" si="63"/>
        <v>-9.8064931082900413E-3</v>
      </c>
      <c r="S45" s="49">
        <f t="shared" si="64"/>
        <v>-2.0793793006906203E-2</v>
      </c>
      <c r="T45" s="44">
        <f t="shared" si="65"/>
        <v>3.5204868323930757E-2</v>
      </c>
      <c r="U45" s="49">
        <f t="shared" si="66"/>
        <v>7.4648779811445909E-2</v>
      </c>
      <c r="V45" s="44">
        <f t="shared" si="67"/>
        <v>2.3043264572290834E-4</v>
      </c>
      <c r="W45" s="49">
        <f t="shared" si="68"/>
        <v>4.8861184974935412E-4</v>
      </c>
      <c r="X45" s="44">
        <f t="shared" si="69"/>
        <v>-4.1520881504918984E-3</v>
      </c>
      <c r="Y45" s="49">
        <f t="shared" si="70"/>
        <v>-8.8041321800114147E-3</v>
      </c>
      <c r="Z45" s="44">
        <f t="shared" si="71"/>
        <v>0</v>
      </c>
      <c r="AA45" s="49">
        <f t="shared" si="72"/>
        <v>0</v>
      </c>
      <c r="AB45" s="44">
        <f t="shared" si="73"/>
        <v>-5.2992114922366731E-4</v>
      </c>
      <c r="AC45" s="49">
        <f t="shared" si="74"/>
        <v>-1.1236504798666225E-3</v>
      </c>
      <c r="AD45" s="44">
        <f t="shared" si="75"/>
        <v>3.0740693483626014E-6</v>
      </c>
      <c r="AE45" s="49">
        <f t="shared" si="76"/>
        <v>6.5182895672144525E-6</v>
      </c>
      <c r="AF45" s="44">
        <f t="shared" si="77"/>
        <v>6.8996164380509886E-4</v>
      </c>
      <c r="AG45" s="49">
        <f t="shared" si="78"/>
        <v>1.463002058489149E-3</v>
      </c>
      <c r="AH45" s="44">
        <f t="shared" si="79"/>
        <v>-5.3621669254516613E-5</v>
      </c>
      <c r="AI45" s="49">
        <f t="shared" si="80"/>
        <v>-1.1369996173460351E-4</v>
      </c>
      <c r="AJ45" s="44">
        <f t="shared" si="81"/>
        <v>-3.6719778855931071E-2</v>
      </c>
      <c r="AK45" s="49">
        <f t="shared" si="82"/>
        <v>-7.7861012327039791E-2</v>
      </c>
      <c r="AL45" s="44">
        <f t="shared" si="83"/>
        <v>-2.358033742336672E-3</v>
      </c>
      <c r="AM45" s="49">
        <f t="shared" si="84"/>
        <v>-4.9999999999998934E-3</v>
      </c>
      <c r="AN45" s="44">
        <f t="shared" si="85"/>
        <v>-3.0062450565356696E-6</v>
      </c>
      <c r="AO45" s="49">
        <f t="shared" si="86"/>
        <v>-6.3744742124782761E-6</v>
      </c>
    </row>
    <row r="46" spans="2:41" ht="18" customHeight="1">
      <c r="B46" t="s">
        <v>23</v>
      </c>
      <c r="D46" s="53"/>
      <c r="E46" s="53"/>
      <c r="F46" s="44">
        <f t="shared" si="90"/>
        <v>-1.1260140753627633E-6</v>
      </c>
      <c r="G46" s="49">
        <f t="shared" si="87"/>
        <v>-1.7769103197728953E-6</v>
      </c>
      <c r="H46" s="44">
        <f t="shared" si="55"/>
        <v>7.0404648355436306E-3</v>
      </c>
      <c r="I46" s="49">
        <f t="shared" si="56"/>
        <v>1.1110229344375888E-2</v>
      </c>
      <c r="J46" s="44">
        <f t="shared" si="89"/>
        <v>5.4059229207882916E-3</v>
      </c>
      <c r="K46" s="49">
        <f t="shared" si="87"/>
        <v>8.5308349478232515E-3</v>
      </c>
      <c r="L46" s="44">
        <f t="shared" si="57"/>
        <v>-6.5346567432020362E-3</v>
      </c>
      <c r="M46" s="49">
        <f t="shared" si="58"/>
        <v>-1.0312037173628052E-2</v>
      </c>
      <c r="N46" s="44">
        <f t="shared" si="59"/>
        <v>-1.4270044984610484E-3</v>
      </c>
      <c r="O46" s="49">
        <f t="shared" si="60"/>
        <v>-2.2518892748839558E-3</v>
      </c>
      <c r="P46" s="44">
        <f t="shared" si="61"/>
        <v>-4.2024751962408281E-4</v>
      </c>
      <c r="Q46" s="49">
        <f t="shared" si="62"/>
        <v>-6.6317301960761021E-4</v>
      </c>
      <c r="R46" s="44">
        <f t="shared" si="63"/>
        <v>-1.4765752997312443E-2</v>
      </c>
      <c r="S46" s="49">
        <f t="shared" si="64"/>
        <v>-2.3301146454753896E-2</v>
      </c>
      <c r="T46" s="44">
        <f t="shared" si="65"/>
        <v>3.0600659363838156E-2</v>
      </c>
      <c r="U46" s="49">
        <f t="shared" si="66"/>
        <v>4.8289473999640231E-2</v>
      </c>
      <c r="V46" s="44">
        <f t="shared" si="67"/>
        <v>1.0962430276230672E-3</v>
      </c>
      <c r="W46" s="49">
        <f t="shared" si="68"/>
        <v>1.7299300172024523E-3</v>
      </c>
      <c r="X46" s="44">
        <f t="shared" si="69"/>
        <v>-1.9791326197941553E-2</v>
      </c>
      <c r="Y46" s="49">
        <f t="shared" si="70"/>
        <v>-3.1231769240348317E-2</v>
      </c>
      <c r="Z46" s="44">
        <f t="shared" si="71"/>
        <v>0</v>
      </c>
      <c r="AA46" s="49">
        <f t="shared" si="72"/>
        <v>0</v>
      </c>
      <c r="AB46" s="44">
        <f t="shared" si="73"/>
        <v>-1.6178936222984274E-3</v>
      </c>
      <c r="AC46" s="49">
        <f t="shared" si="74"/>
        <v>-2.5531225023369686E-3</v>
      </c>
      <c r="AD46" s="44">
        <f t="shared" si="75"/>
        <v>6.530201268466684E-5</v>
      </c>
      <c r="AE46" s="49">
        <f t="shared" si="76"/>
        <v>1.0305006196653643E-4</v>
      </c>
      <c r="AF46" s="44">
        <f t="shared" si="77"/>
        <v>2.1607469790450341E-3</v>
      </c>
      <c r="AG46" s="49">
        <f t="shared" si="78"/>
        <v>3.4097740778651353E-3</v>
      </c>
      <c r="AH46" s="44">
        <f t="shared" si="79"/>
        <v>3.0260472077256136E-4</v>
      </c>
      <c r="AI46" s="49">
        <f t="shared" si="80"/>
        <v>4.7752640301546023E-4</v>
      </c>
      <c r="AJ46" s="44">
        <f t="shared" si="81"/>
        <v>-3.9021543421326466E-2</v>
      </c>
      <c r="AK46" s="49">
        <f t="shared" si="82"/>
        <v>-6.1578078565743377E-2</v>
      </c>
      <c r="AL46" s="44">
        <f t="shared" si="83"/>
        <v>-2.5347684975045442E-3</v>
      </c>
      <c r="AM46" s="49">
        <f t="shared" si="84"/>
        <v>-4.0000000000000036E-3</v>
      </c>
      <c r="AN46" s="44">
        <f t="shared" si="85"/>
        <v>-6.3478144973083683E-4</v>
      </c>
      <c r="AO46" s="49">
        <f t="shared" si="86"/>
        <v>-1.001719013560054E-3</v>
      </c>
    </row>
    <row r="47" spans="2:41" ht="18" customHeight="1">
      <c r="B47" t="s">
        <v>63</v>
      </c>
      <c r="D47" s="53"/>
      <c r="E47" s="53"/>
      <c r="F47" s="44">
        <f t="shared" si="90"/>
        <v>0</v>
      </c>
      <c r="G47" s="49">
        <f t="shared" si="87"/>
        <v>0</v>
      </c>
      <c r="H47" s="44">
        <f t="shared" si="55"/>
        <v>5.6513139304882154E-4</v>
      </c>
      <c r="I47" s="49">
        <f t="shared" si="56"/>
        <v>1.9999999999993356E-3</v>
      </c>
      <c r="J47" s="44">
        <f t="shared" si="89"/>
        <v>2.5430912687198224E-3</v>
      </c>
      <c r="K47" s="49">
        <f t="shared" si="87"/>
        <v>8.9999999999994529E-3</v>
      </c>
      <c r="L47" s="44">
        <f t="shared" si="57"/>
        <v>-1.2432890647075579E-2</v>
      </c>
      <c r="M47" s="49">
        <f t="shared" si="58"/>
        <v>-4.4000000000000483E-2</v>
      </c>
      <c r="N47" s="44">
        <f t="shared" si="59"/>
        <v>1.1020062164453275E-2</v>
      </c>
      <c r="O47" s="49">
        <f t="shared" si="60"/>
        <v>3.9000000000000146E-2</v>
      </c>
      <c r="P47" s="44">
        <f t="shared" si="61"/>
        <v>0</v>
      </c>
      <c r="Q47" s="49">
        <f t="shared" si="62"/>
        <v>0</v>
      </c>
      <c r="R47" s="44">
        <f t="shared" si="63"/>
        <v>-1.3280587736648435E-2</v>
      </c>
      <c r="S47" s="49">
        <f t="shared" si="64"/>
        <v>-4.699999999999882E-2</v>
      </c>
      <c r="T47" s="44">
        <f t="shared" si="65"/>
        <v>-1.1302627860977686E-2</v>
      </c>
      <c r="U47" s="49">
        <f t="shared" si="66"/>
        <v>-4.0000000000000036E-2</v>
      </c>
      <c r="V47" s="44">
        <f t="shared" si="67"/>
        <v>8.476970895731073E-4</v>
      </c>
      <c r="W47" s="49">
        <f t="shared" si="68"/>
        <v>2.9999999999992255E-3</v>
      </c>
      <c r="X47" s="44">
        <f t="shared" si="69"/>
        <v>4.8036168409155103E-2</v>
      </c>
      <c r="Y47" s="49">
        <f t="shared" si="70"/>
        <v>0.16999999999999993</v>
      </c>
      <c r="Z47" s="44">
        <f t="shared" si="71"/>
        <v>0</v>
      </c>
      <c r="AA47" s="49">
        <f t="shared" si="72"/>
        <v>0</v>
      </c>
      <c r="AB47" s="44">
        <f t="shared" si="73"/>
        <v>-2.8256569652428468E-4</v>
      </c>
      <c r="AC47" s="49">
        <f t="shared" si="74"/>
        <v>-9.9999999999944578E-4</v>
      </c>
      <c r="AD47" s="44">
        <f t="shared" si="75"/>
        <v>-8.4769708957361037E-4</v>
      </c>
      <c r="AE47" s="49">
        <f t="shared" si="76"/>
        <v>-3.0000000000010019E-3</v>
      </c>
      <c r="AF47" s="44">
        <f t="shared" si="77"/>
        <v>1.9779598756711272E-3</v>
      </c>
      <c r="AG47" s="49">
        <f t="shared" si="78"/>
        <v>7.0000000000001172E-3</v>
      </c>
      <c r="AH47" s="44">
        <f t="shared" si="79"/>
        <v>0</v>
      </c>
      <c r="AI47" s="49">
        <f t="shared" si="80"/>
        <v>0</v>
      </c>
      <c r="AJ47" s="44">
        <f t="shared" si="81"/>
        <v>-4.1537157389092652E-2</v>
      </c>
      <c r="AK47" s="49">
        <f t="shared" si="82"/>
        <v>-0.14699999999999891</v>
      </c>
      <c r="AL47" s="44">
        <f t="shared" si="83"/>
        <v>-1.4128284826223046E-3</v>
      </c>
      <c r="AM47" s="49">
        <f t="shared" si="84"/>
        <v>-5.0000000000003375E-3</v>
      </c>
      <c r="AN47" s="44">
        <f t="shared" si="85"/>
        <v>0</v>
      </c>
      <c r="AO47" s="49">
        <f t="shared" si="86"/>
        <v>0</v>
      </c>
    </row>
    <row r="48" spans="2:41" ht="18" customHeight="1">
      <c r="B48" t="s">
        <v>64</v>
      </c>
      <c r="D48" s="53"/>
      <c r="E48" s="53"/>
      <c r="F48" s="44">
        <f t="shared" si="90"/>
        <v>-2.6652452025559753E-4</v>
      </c>
      <c r="G48" s="49">
        <f t="shared" si="87"/>
        <v>-9.9999999999900169E-4</v>
      </c>
      <c r="H48" s="44">
        <f t="shared" si="55"/>
        <v>-2.665245202559526E-4</v>
      </c>
      <c r="I48" s="49">
        <f t="shared" si="56"/>
        <v>-1.000000000000334E-3</v>
      </c>
      <c r="J48" s="44">
        <f t="shared" si="89"/>
        <v>1.8656716417913132E-3</v>
      </c>
      <c r="K48" s="49">
        <f t="shared" si="87"/>
        <v>7.0000000000010054E-3</v>
      </c>
      <c r="L48" s="44">
        <f t="shared" si="57"/>
        <v>-1.0660980810234789E-2</v>
      </c>
      <c r="M48" s="49">
        <f t="shared" si="58"/>
        <v>-4.0000000000000924E-2</v>
      </c>
      <c r="N48" s="44">
        <f t="shared" si="59"/>
        <v>1.03944562899786E-2</v>
      </c>
      <c r="O48" s="49">
        <f t="shared" si="60"/>
        <v>3.8999999999999702E-2</v>
      </c>
      <c r="P48" s="44">
        <f t="shared" si="61"/>
        <v>0</v>
      </c>
      <c r="Q48" s="49">
        <f t="shared" si="62"/>
        <v>0</v>
      </c>
      <c r="R48" s="44">
        <f t="shared" si="63"/>
        <v>-1.2793176972281226E-2</v>
      </c>
      <c r="S48" s="49">
        <f t="shared" si="64"/>
        <v>-4.7999999999999154E-2</v>
      </c>
      <c r="T48" s="44">
        <f t="shared" si="65"/>
        <v>-1.4925373134328374E-2</v>
      </c>
      <c r="U48" s="49">
        <f t="shared" si="66"/>
        <v>-5.600000000000005E-2</v>
      </c>
      <c r="V48" s="44">
        <f t="shared" si="67"/>
        <v>-2.6652452025595352E-4</v>
      </c>
      <c r="W48" s="49">
        <f t="shared" si="68"/>
        <v>-1.000000000000334E-3</v>
      </c>
      <c r="X48" s="44">
        <f t="shared" si="69"/>
        <v>4.6908315565032034E-2</v>
      </c>
      <c r="Y48" s="49">
        <f t="shared" si="70"/>
        <v>0.17600000000000016</v>
      </c>
      <c r="Z48" s="44">
        <f t="shared" si="71"/>
        <v>0</v>
      </c>
      <c r="AA48" s="49">
        <f t="shared" si="72"/>
        <v>0</v>
      </c>
      <c r="AB48" s="44">
        <f t="shared" si="73"/>
        <v>2.9317697228145312E-3</v>
      </c>
      <c r="AC48" s="49">
        <f t="shared" si="74"/>
        <v>1.1000000000000121E-2</v>
      </c>
      <c r="AD48" s="44">
        <f t="shared" si="75"/>
        <v>-2.6652452025583556E-4</v>
      </c>
      <c r="AE48" s="49">
        <f t="shared" si="76"/>
        <v>-9.9999999999988987E-4</v>
      </c>
      <c r="AF48" s="44">
        <f t="shared" si="77"/>
        <v>-2.2121535181236725E-2</v>
      </c>
      <c r="AG48" s="49">
        <f t="shared" si="78"/>
        <v>-8.3000000000000185E-2</v>
      </c>
      <c r="AH48" s="44">
        <f t="shared" si="79"/>
        <v>0</v>
      </c>
      <c r="AI48" s="49">
        <f t="shared" si="80"/>
        <v>0</v>
      </c>
      <c r="AJ48" s="44">
        <f t="shared" si="81"/>
        <v>-4.0778251599147254E-2</v>
      </c>
      <c r="AK48" s="49">
        <f t="shared" si="82"/>
        <v>-0.15300000000000047</v>
      </c>
      <c r="AL48" s="44">
        <f t="shared" si="83"/>
        <v>-1.0660980810234533E-3</v>
      </c>
      <c r="AM48" s="49">
        <f t="shared" si="84"/>
        <v>-4.0000000000000036E-3</v>
      </c>
      <c r="AN48" s="44">
        <f t="shared" si="85"/>
        <v>-2.6652452025583556E-4</v>
      </c>
      <c r="AO48" s="49">
        <f t="shared" si="86"/>
        <v>-9.9999999999988987E-4</v>
      </c>
    </row>
    <row r="49" spans="2:50" ht="18" customHeight="1">
      <c r="B49" t="s">
        <v>65</v>
      </c>
      <c r="D49" s="53"/>
      <c r="E49" s="53"/>
      <c r="F49" s="44">
        <f t="shared" si="90"/>
        <v>0</v>
      </c>
      <c r="G49" s="49">
        <f t="shared" si="87"/>
        <v>0</v>
      </c>
      <c r="H49" s="44">
        <f t="shared" si="55"/>
        <v>-4.644588045234186E-3</v>
      </c>
      <c r="I49" s="49">
        <f t="shared" si="56"/>
        <v>-2.2999999999999687E-2</v>
      </c>
      <c r="J49" s="44">
        <f t="shared" si="89"/>
        <v>-1.0096930533117715E-3</v>
      </c>
      <c r="K49" s="49">
        <f t="shared" si="87"/>
        <v>-4.9999999999998934E-3</v>
      </c>
      <c r="L49" s="44">
        <f t="shared" si="57"/>
        <v>-2.6252019386110012E-3</v>
      </c>
      <c r="M49" s="49">
        <f t="shared" si="58"/>
        <v>-1.3000000000001677E-2</v>
      </c>
      <c r="N49" s="44">
        <f t="shared" si="59"/>
        <v>7.2697899838451872E-3</v>
      </c>
      <c r="O49" s="49">
        <f t="shared" si="60"/>
        <v>3.6000000000001364E-2</v>
      </c>
      <c r="P49" s="44">
        <f t="shared" si="61"/>
        <v>0</v>
      </c>
      <c r="Q49" s="49">
        <f t="shared" si="62"/>
        <v>0</v>
      </c>
      <c r="R49" s="44">
        <f t="shared" si="63"/>
        <v>-1.1308562197092094E-2</v>
      </c>
      <c r="S49" s="49">
        <f t="shared" si="64"/>
        <v>-5.600000000000005E-2</v>
      </c>
      <c r="T49" s="44">
        <f t="shared" si="65"/>
        <v>-3.0492730210016118E-2</v>
      </c>
      <c r="U49" s="49">
        <f t="shared" si="66"/>
        <v>-0.1509999999999998</v>
      </c>
      <c r="V49" s="44">
        <f t="shared" si="67"/>
        <v>-2.0193861066235413E-3</v>
      </c>
      <c r="W49" s="49">
        <f t="shared" si="68"/>
        <v>-9.9999999999997868E-3</v>
      </c>
      <c r="X49" s="44">
        <f t="shared" si="69"/>
        <v>4.3214862681744473E-2</v>
      </c>
      <c r="Y49" s="49">
        <f t="shared" si="70"/>
        <v>0.21399999999999864</v>
      </c>
      <c r="Z49" s="44">
        <f t="shared" si="71"/>
        <v>0</v>
      </c>
      <c r="AA49" s="49">
        <f t="shared" si="72"/>
        <v>0</v>
      </c>
      <c r="AB49" s="44">
        <f t="shared" si="73"/>
        <v>-3.3723747980613679E-2</v>
      </c>
      <c r="AC49" s="49">
        <f t="shared" si="74"/>
        <v>-0.16699999999999893</v>
      </c>
      <c r="AD49" s="44">
        <f t="shared" si="75"/>
        <v>-2.0193861066242214E-4</v>
      </c>
      <c r="AE49" s="49">
        <f t="shared" si="76"/>
        <v>-1.000000000000334E-3</v>
      </c>
      <c r="AF49" s="44">
        <f t="shared" si="77"/>
        <v>-3.2714054927302089E-2</v>
      </c>
      <c r="AG49" s="49">
        <f t="shared" si="78"/>
        <v>-0.16199999999999992</v>
      </c>
      <c r="AH49" s="44">
        <f t="shared" si="79"/>
        <v>0</v>
      </c>
      <c r="AI49" s="49">
        <f t="shared" si="80"/>
        <v>0</v>
      </c>
      <c r="AJ49" s="44">
        <f t="shared" si="81"/>
        <v>-3.9176090468497571E-2</v>
      </c>
      <c r="AK49" s="49">
        <f t="shared" si="82"/>
        <v>-0.19399999999999995</v>
      </c>
      <c r="AL49" s="44">
        <f t="shared" si="83"/>
        <v>-1.0096930533115833E-3</v>
      </c>
      <c r="AM49" s="49">
        <f t="shared" si="84"/>
        <v>-4.9999999999990052E-3</v>
      </c>
      <c r="AN49" s="44">
        <f t="shared" si="85"/>
        <v>-2.0193861066260255E-4</v>
      </c>
      <c r="AO49" s="49">
        <f t="shared" si="86"/>
        <v>-1.0000000000012221E-3</v>
      </c>
    </row>
    <row r="50" spans="2:50" ht="18" customHeight="1">
      <c r="B50" t="s">
        <v>66</v>
      </c>
      <c r="D50" s="53"/>
      <c r="E50" s="53"/>
      <c r="F50" s="44">
        <f t="shared" si="90"/>
        <v>0</v>
      </c>
      <c r="G50" s="49">
        <f t="shared" si="87"/>
        <v>0</v>
      </c>
      <c r="H50" s="44">
        <f t="shared" si="55"/>
        <v>8.6655112651598401E-4</v>
      </c>
      <c r="I50" s="49">
        <f t="shared" si="56"/>
        <v>2.9999999999992255E-3</v>
      </c>
      <c r="J50" s="44">
        <f t="shared" si="89"/>
        <v>2.5996533795497479E-3</v>
      </c>
      <c r="K50" s="49">
        <f t="shared" si="87"/>
        <v>9.0000000000012292E-3</v>
      </c>
      <c r="L50" s="44">
        <f t="shared" si="57"/>
        <v>-1.2998266897747329E-2</v>
      </c>
      <c r="M50" s="49">
        <f t="shared" si="58"/>
        <v>-4.5000000000001261E-2</v>
      </c>
      <c r="N50" s="44">
        <f t="shared" si="59"/>
        <v>1.1265164644714335E-2</v>
      </c>
      <c r="O50" s="49">
        <f t="shared" si="60"/>
        <v>3.9000000000001034E-2</v>
      </c>
      <c r="P50" s="44">
        <f t="shared" si="61"/>
        <v>0</v>
      </c>
      <c r="Q50" s="49">
        <f t="shared" si="62"/>
        <v>0</v>
      </c>
      <c r="R50" s="44">
        <f t="shared" si="63"/>
        <v>-1.3287117273252401E-2</v>
      </c>
      <c r="S50" s="49">
        <f t="shared" si="64"/>
        <v>-4.5999999999999819E-2</v>
      </c>
      <c r="T50" s="44">
        <f t="shared" si="65"/>
        <v>-9.8209127671867943E-3</v>
      </c>
      <c r="U50" s="49">
        <f t="shared" si="66"/>
        <v>-3.4000000000000696E-2</v>
      </c>
      <c r="V50" s="44">
        <f t="shared" si="67"/>
        <v>1.4442518775275373E-3</v>
      </c>
      <c r="W50" s="49">
        <f t="shared" si="68"/>
        <v>5.0000000000003375E-3</v>
      </c>
      <c r="X50" s="44">
        <f t="shared" si="69"/>
        <v>4.8526863084922045E-2</v>
      </c>
      <c r="Y50" s="49">
        <f t="shared" si="70"/>
        <v>0.16800000000000015</v>
      </c>
      <c r="Z50" s="44">
        <f t="shared" si="71"/>
        <v>0</v>
      </c>
      <c r="AA50" s="49">
        <f t="shared" si="72"/>
        <v>0</v>
      </c>
      <c r="AB50" s="44">
        <f t="shared" si="73"/>
        <v>-1.4731369150780068E-2</v>
      </c>
      <c r="AC50" s="49">
        <f t="shared" si="74"/>
        <v>-5.10000000000006E-2</v>
      </c>
      <c r="AD50" s="44">
        <f t="shared" si="75"/>
        <v>-1.4442518775271522E-3</v>
      </c>
      <c r="AE50" s="49">
        <f t="shared" si="76"/>
        <v>-4.9999999999990052E-3</v>
      </c>
      <c r="AF50" s="44">
        <f t="shared" si="77"/>
        <v>2.2530329289428032E-2</v>
      </c>
      <c r="AG50" s="49">
        <f t="shared" si="78"/>
        <v>7.7999999999999847E-2</v>
      </c>
      <c r="AH50" s="44">
        <f t="shared" si="79"/>
        <v>0</v>
      </c>
      <c r="AI50" s="49">
        <f t="shared" si="80"/>
        <v>0</v>
      </c>
      <c r="AJ50" s="44">
        <f t="shared" si="81"/>
        <v>-4.1594454072790069E-2</v>
      </c>
      <c r="AK50" s="49">
        <f t="shared" si="82"/>
        <v>-0.14399999999999924</v>
      </c>
      <c r="AL50" s="44">
        <f t="shared" si="83"/>
        <v>-1.1554015020222097E-3</v>
      </c>
      <c r="AM50" s="49">
        <f t="shared" si="84"/>
        <v>-4.0000000000008917E-3</v>
      </c>
      <c r="AN50" s="44">
        <f t="shared" si="85"/>
        <v>-2.8885037550532757E-4</v>
      </c>
      <c r="AO50" s="49">
        <f t="shared" si="86"/>
        <v>-9.9999999999944578E-4</v>
      </c>
    </row>
    <row r="51" spans="2:50" ht="18" customHeight="1">
      <c r="B51" s="45" t="s">
        <v>24</v>
      </c>
      <c r="C51" s="46"/>
      <c r="D51" s="54"/>
      <c r="E51" s="54"/>
      <c r="F51" s="47">
        <f>F27-D27</f>
        <v>-2.6383650502966141E-4</v>
      </c>
      <c r="G51" s="50">
        <f t="shared" si="87"/>
        <v>-1.000000000000778E-3</v>
      </c>
      <c r="H51" s="47">
        <f t="shared" si="55"/>
        <v>-4.1746036840348977E-4</v>
      </c>
      <c r="I51" s="50">
        <f t="shared" si="56"/>
        <v>-1.5822691721787407E-3</v>
      </c>
      <c r="J51" s="47">
        <f>J27-H27</f>
        <v>1.688153876398194E-3</v>
      </c>
      <c r="K51" s="50">
        <f t="shared" si="87"/>
        <v>6.3984848351812396E-3</v>
      </c>
      <c r="L51" s="47">
        <f t="shared" si="57"/>
        <v>-1.0154655336504521E-2</v>
      </c>
      <c r="M51" s="50">
        <f t="shared" si="58"/>
        <v>-3.848843940443647E-2</v>
      </c>
      <c r="N51" s="47">
        <f t="shared" si="59"/>
        <v>1.0163824773575112E-2</v>
      </c>
      <c r="O51" s="50">
        <f t="shared" si="60"/>
        <v>3.8523193643883236E-2</v>
      </c>
      <c r="P51" s="47">
        <f t="shared" si="61"/>
        <v>-1.258734189665021E-4</v>
      </c>
      <c r="Q51" s="50">
        <f t="shared" si="62"/>
        <v>-4.7708871428708832E-4</v>
      </c>
      <c r="R51" s="47">
        <f t="shared" si="63"/>
        <v>-1.2666384303212954E-2</v>
      </c>
      <c r="S51" s="50">
        <f t="shared" si="64"/>
        <v>-4.8008460018824195E-2</v>
      </c>
      <c r="T51" s="47">
        <f t="shared" si="65"/>
        <v>-1.5696588405218245E-2</v>
      </c>
      <c r="U51" s="50">
        <f t="shared" si="66"/>
        <v>-5.9493618608485566E-2</v>
      </c>
      <c r="V51" s="47">
        <f t="shared" si="67"/>
        <v>-3.2410929668495389E-4</v>
      </c>
      <c r="W51" s="50">
        <f t="shared" si="68"/>
        <v>-1.2284475063402134E-3</v>
      </c>
      <c r="X51" s="47">
        <f t="shared" si="69"/>
        <v>4.6940280155317468E-2</v>
      </c>
      <c r="Y51" s="50">
        <f t="shared" si="70"/>
        <v>0.17791427365245305</v>
      </c>
      <c r="Z51" s="47">
        <f t="shared" si="71"/>
        <v>0</v>
      </c>
      <c r="AA51" s="50">
        <f t="shared" si="72"/>
        <v>0</v>
      </c>
      <c r="AB51" s="47">
        <f t="shared" si="73"/>
        <v>-7.689015688344368E-4</v>
      </c>
      <c r="AC51" s="50">
        <f t="shared" si="74"/>
        <v>-2.9143107726832262E-3</v>
      </c>
      <c r="AD51" s="47">
        <f t="shared" si="75"/>
        <v>-5.2448228883130929E-4</v>
      </c>
      <c r="AE51" s="50">
        <f t="shared" si="76"/>
        <v>-1.9879064452159589E-3</v>
      </c>
      <c r="AF51" s="47">
        <f t="shared" si="77"/>
        <v>-1.9239666812902772E-2</v>
      </c>
      <c r="AG51" s="50">
        <f t="shared" si="78"/>
        <v>-7.2922686762981304E-2</v>
      </c>
      <c r="AH51" s="47">
        <f t="shared" si="79"/>
        <v>0</v>
      </c>
      <c r="AI51" s="50">
        <f t="shared" si="80"/>
        <v>0</v>
      </c>
      <c r="AJ51" s="47">
        <f t="shared" si="81"/>
        <v>-2.7800920678655194E-2</v>
      </c>
      <c r="AK51" s="50">
        <f t="shared" si="82"/>
        <v>-0.1053717743704623</v>
      </c>
      <c r="AL51" s="47">
        <f t="shared" si="83"/>
        <v>-1.0919272690271438E-3</v>
      </c>
      <c r="AM51" s="50">
        <f t="shared" si="84"/>
        <v>-4.1386512033474432E-3</v>
      </c>
      <c r="AN51" s="47">
        <f t="shared" si="85"/>
        <v>-2.7730244077830285E-4</v>
      </c>
      <c r="AO51" s="50">
        <f t="shared" si="86"/>
        <v>-1.0510389407536458E-3</v>
      </c>
    </row>
    <row r="52" spans="2:50">
      <c r="H52" s="33"/>
      <c r="J52" s="33"/>
      <c r="L52" s="33"/>
      <c r="N52" s="33"/>
      <c r="P52" s="33"/>
      <c r="R52" s="33"/>
      <c r="T52" s="33"/>
      <c r="V52" s="33"/>
      <c r="X52" s="33"/>
      <c r="Z52" s="33"/>
      <c r="AB52" s="33"/>
      <c r="AD52" s="33"/>
      <c r="AF52" s="33"/>
      <c r="AH52" s="33"/>
      <c r="AJ52" s="33"/>
      <c r="AL52" s="33"/>
      <c r="AN52" s="33"/>
    </row>
    <row r="53" spans="2:50" hidden="1" outlineLevel="1">
      <c r="D53" s="41"/>
      <c r="F53" s="41"/>
      <c r="H53" s="41"/>
      <c r="J53" s="41"/>
      <c r="L53" s="41"/>
      <c r="N53" s="41"/>
      <c r="P53" s="41"/>
      <c r="R53" s="41"/>
      <c r="T53" s="41"/>
      <c r="V53" s="41"/>
      <c r="X53" s="41"/>
      <c r="Z53" s="41"/>
      <c r="AB53" s="41"/>
      <c r="AD53" s="41"/>
      <c r="AF53" s="41"/>
      <c r="AH53" s="41"/>
      <c r="AJ53" s="41"/>
      <c r="AL53" s="41"/>
      <c r="AN53" s="41"/>
    </row>
    <row r="54" spans="2:50" ht="219" hidden="1" customHeight="1" outlineLevel="1">
      <c r="B54" s="42" t="s">
        <v>26</v>
      </c>
      <c r="C54" s="43"/>
      <c r="D54" s="60"/>
      <c r="E54" s="61"/>
      <c r="F54" s="58"/>
      <c r="G54" s="59"/>
      <c r="H54" s="58" t="s">
        <v>27</v>
      </c>
      <c r="I54" s="59"/>
      <c r="J54" s="58" t="s">
        <v>27</v>
      </c>
      <c r="K54" s="59"/>
      <c r="L54" s="58" t="s">
        <v>70</v>
      </c>
      <c r="M54" s="59"/>
      <c r="N54" s="58" t="s">
        <v>70</v>
      </c>
      <c r="O54" s="59"/>
      <c r="P54" s="58" t="s">
        <v>27</v>
      </c>
      <c r="Q54" s="59"/>
      <c r="R54" s="58" t="s">
        <v>71</v>
      </c>
      <c r="S54" s="59"/>
      <c r="T54" s="58" t="s">
        <v>72</v>
      </c>
      <c r="U54" s="59"/>
      <c r="V54" s="58" t="s">
        <v>72</v>
      </c>
      <c r="W54" s="59"/>
      <c r="X54" s="58" t="s">
        <v>68</v>
      </c>
      <c r="Y54" s="59"/>
      <c r="Z54" s="58" t="s">
        <v>67</v>
      </c>
      <c r="AA54" s="59"/>
      <c r="AB54" s="58" t="s">
        <v>27</v>
      </c>
      <c r="AC54" s="59"/>
      <c r="AD54" s="58" t="s">
        <v>72</v>
      </c>
      <c r="AE54" s="59"/>
      <c r="AF54" s="58" t="s">
        <v>73</v>
      </c>
      <c r="AG54" s="59"/>
      <c r="AH54" s="58" t="s">
        <v>73</v>
      </c>
      <c r="AI54" s="59"/>
      <c r="AJ54" s="58" t="s">
        <v>69</v>
      </c>
      <c r="AK54" s="59"/>
      <c r="AL54" s="58" t="s">
        <v>28</v>
      </c>
      <c r="AM54" s="59"/>
      <c r="AN54" s="62" t="s">
        <v>74</v>
      </c>
      <c r="AO54" s="63"/>
      <c r="AP54" s="64"/>
      <c r="AQ54" s="65"/>
    </row>
    <row r="55" spans="2:50" hidden="1" outlineLevel="1"/>
    <row r="56" spans="2:50" hidden="1" outlineLevel="1">
      <c r="B56" s="27" t="s">
        <v>12</v>
      </c>
      <c r="D56" s="27" t="str">
        <f t="shared" ref="D56:D67" si="91">IF(OR(D9="-",D9&lt;0.02),"",D$30&amp;",")</f>
        <v/>
      </c>
      <c r="E56" s="27" t="str">
        <f t="shared" ref="E56:E67" si="92">IF(OR(D9="-",D9&gt;-0.02),"",D$30&amp;",")</f>
        <v/>
      </c>
      <c r="F56" s="27" t="str">
        <f t="shared" ref="F56:F67" si="93">IF(OR(F33="-",F33&lt;0.02),"",F$30&amp;",")</f>
        <v/>
      </c>
      <c r="G56" s="27" t="str">
        <f t="shared" ref="G56:G67" si="94">IF(OR(F33="-",F33&gt;-0.02),"",F$30&amp;",")</f>
        <v/>
      </c>
      <c r="H56" s="27" t="str">
        <f t="shared" ref="H56:H67" si="95">IF(OR(H33="-",H33&lt;0.02),"",H$30&amp;",")</f>
        <v/>
      </c>
      <c r="I56" s="27" t="str">
        <f t="shared" ref="I56:I67" si="96">IF(OR(H33="-",H33&gt;-0.02),"",H$30&amp;",")</f>
        <v/>
      </c>
      <c r="J56" s="27" t="str">
        <f t="shared" ref="J56:J67" si="97">IF(OR(J33="-",J33&lt;0.02),"",J$30&amp;",")</f>
        <v/>
      </c>
      <c r="K56" s="27" t="str">
        <f t="shared" ref="K56:K67" si="98">IF(OR(J33="-",J33&gt;-0.02),"",J$30&amp;",")</f>
        <v/>
      </c>
      <c r="L56" s="27" t="str">
        <f t="shared" ref="L56:L67" si="99">IF(OR(L33="-",L33&lt;0.02),"",L$30&amp;",")</f>
        <v/>
      </c>
      <c r="M56" s="27" t="str">
        <f t="shared" ref="M56:M67" si="100">IF(OR(L33="-",L33&gt;-0.02),"",L$30&amp;",")</f>
        <v/>
      </c>
      <c r="N56" s="27" t="str">
        <f t="shared" ref="N56:N67" si="101">IF(OR(N33="-",N33&lt;0.02),"",N$30&amp;",")</f>
        <v/>
      </c>
      <c r="O56" s="27" t="str">
        <f t="shared" ref="O56:O67" si="102">IF(OR(N33="-",N33&gt;-0.02),"",N$30&amp;",")</f>
        <v/>
      </c>
      <c r="P56" s="27" t="str">
        <f t="shared" ref="P56:P67" si="103">IF(OR(P33="-",P33&lt;0.02),"",P$30&amp;",")</f>
        <v/>
      </c>
      <c r="Q56" s="27" t="str">
        <f t="shared" ref="Q56:Q67" si="104">IF(OR(P33="-",P33&gt;-0.02),"",P$30&amp;",")</f>
        <v/>
      </c>
      <c r="R56" s="27" t="str">
        <f t="shared" ref="R56:R67" si="105">IF(OR(R33="-",R33&lt;0.02),"",R$30&amp;",")</f>
        <v/>
      </c>
      <c r="S56" s="27" t="str">
        <f t="shared" ref="S56:S67" si="106">IF(OR(R33="-",R33&gt;-0.02),"",R$30&amp;",")</f>
        <v/>
      </c>
      <c r="T56" s="27" t="str">
        <f t="shared" ref="T56:T67" si="107">IF(OR(T33="-",T33&lt;0.02),"",T$30&amp;",")</f>
        <v/>
      </c>
      <c r="U56" s="27" t="str">
        <f t="shared" ref="U56:U67" si="108">IF(OR(T33="-",T33&gt;-0.02),"",T$30&amp;",")</f>
        <v>102-A - Load characteristics (Coincidence Factor),</v>
      </c>
      <c r="V56" s="27" t="str">
        <f t="shared" ref="V56:V67" si="109">IF(OR(V33="-",V33&lt;0.02),"",V$30&amp;",")</f>
        <v/>
      </c>
      <c r="W56" s="27" t="str">
        <f t="shared" ref="W56:W67" si="110">IF(OR(V33="-",V33&gt;-0.02),"",V$30&amp;",")</f>
        <v/>
      </c>
      <c r="X56" s="27" t="str">
        <f t="shared" ref="X56:X67" si="111">IF(OR(X33="-",X33&lt;0.02),"",X$30&amp;",")</f>
        <v/>
      </c>
      <c r="Y56" s="27" t="str">
        <f t="shared" ref="Y56:Y67" si="112">IF(OR(X33="-",X33&gt;-0.02),"",X$30&amp;",")</f>
        <v/>
      </c>
      <c r="Z56" s="27" t="str">
        <f t="shared" ref="Z56:Z67" si="113">IF(OR(Z33="-",Z33&lt;0.02),"",Z$30&amp;",")</f>
        <v/>
      </c>
      <c r="AA56" s="27" t="str">
        <f t="shared" ref="AA56:AA67" si="114">IF(OR(Z33="-",Z33&gt;-0.02),"",Z$30&amp;",")</f>
        <v/>
      </c>
      <c r="AB56" s="27" t="str">
        <f t="shared" ref="AB56:AB67" si="115">IF(OR(AB33="-",AB33&lt;0.02),"",AB$30&amp;",")</f>
        <v/>
      </c>
      <c r="AC56" s="27" t="str">
        <f t="shared" ref="AC56:AC67" si="116">IF(OR(AB33="-",AB33&gt;-0.02),"",AB$30&amp;",")</f>
        <v/>
      </c>
      <c r="AD56" s="27" t="str">
        <f t="shared" ref="AD56:AD67" si="117">IF(OR(AD33="-",AD33&lt;0.02),"",AD$30&amp;",")</f>
        <v/>
      </c>
      <c r="AE56" s="27" t="str">
        <f t="shared" ref="AE56:AE67" si="118">IF(OR(AD33="-",AD33&gt;-0.02),"",AD$30&amp;",")</f>
        <v/>
      </c>
      <c r="AF56" s="27" t="str">
        <f t="shared" ref="AF56:AF67" si="119">IF(OR(AF33="-",AF33&lt;0.02),"",AF$30&amp;",")</f>
        <v/>
      </c>
      <c r="AG56" s="27" t="str">
        <f t="shared" ref="AG56:AG67" si="120">IF(OR(AF33="-",AF33&gt;-0.02),"",AF$30&amp;",")</f>
        <v/>
      </c>
      <c r="AH56" s="27" t="str">
        <f t="shared" ref="AH56:AH67" si="121">IF(OR(AH33="-",AH33&lt;0.02),"",AH$30&amp;",")</f>
        <v/>
      </c>
      <c r="AI56" s="27" t="str">
        <f t="shared" ref="AI56:AI67" si="122">IF(OR(AH33="-",AH33&gt;-0.02),"",AH$30&amp;",")</f>
        <v/>
      </c>
      <c r="AJ56" s="27" t="str">
        <f t="shared" ref="AJ56:AJ67" si="123">IF(OR(AJ33="-",AJ33&lt;0.02),"",AJ$30&amp;",")</f>
        <v/>
      </c>
      <c r="AK56" s="27" t="str">
        <f t="shared" ref="AK56:AK67" si="124">IF(OR(AJ33="-",AJ33&gt;-0.02),"",AJ$30&amp;",")</f>
        <v>102-B - Volume forecast,</v>
      </c>
      <c r="AL56" s="27" t="str">
        <f t="shared" ref="AL56:AL67" si="125">IF(OR(AL33="-",AL33&lt;0.02),"",AL$30&amp;",")</f>
        <v/>
      </c>
      <c r="AM56" s="27" t="str">
        <f t="shared" ref="AM56:AM67" si="126">IF(OR(AL33="-",AL33&gt;-0.02),"",AL$30&amp;",")</f>
        <v/>
      </c>
      <c r="AN56" s="27" t="str">
        <f t="shared" ref="AN56:AN67" si="127">IF(OR(AN33="-",AN33&lt;0.02),"",AN$30&amp;",")</f>
        <v/>
      </c>
      <c r="AO56" s="27" t="str">
        <f t="shared" ref="AO56:AO67" si="128">IF(OR(AN33="-",AN33&gt;-0.02),"",AN$30&amp;",")</f>
        <v/>
      </c>
      <c r="AS56" s="27" t="str">
        <f>D56&amp;F56&amp;H56&amp;J56&amp;L56&amp;N56&amp;P56&amp;R56&amp;T56&amp;V56&amp;X56&amp;Z56&amp;AB56&amp;AD56&amp;AF56&amp;AH56&amp;AJ56&amp;AL56&amp;AN56</f>
        <v/>
      </c>
      <c r="AT56" s="27" t="str">
        <f>E56&amp;G56&amp;I56&amp;K56&amp;M56&amp;O56&amp;Q56&amp;S56&amp;U56&amp;W56&amp;Y56&amp;AA56&amp;AC56&amp;AE56&amp;AG56&amp;AI56&amp;AK56&amp;AM56&amp;AO56</f>
        <v>102-A - Load characteristics (Coincidence Factor),102-B - Volume forecast,</v>
      </c>
      <c r="AU56" s="27" t="str">
        <f>IF(AS56="","No factors contributing to greater than 2% upward change.",AW56)</f>
        <v>No factors contributing to greater than 2% upward change.</v>
      </c>
      <c r="AV56" s="27" t="str">
        <f>IF(AT56="","No factors contributing to greater than 2% downward change.",AX56)</f>
        <v>Gone down mainly due to 102-A - Load characteristics (Coincidence Factor),102-B - Volume forecast,</v>
      </c>
      <c r="AW56" s="27" t="str">
        <f>"Gone up mainly due to "&amp;AS56</f>
        <v xml:space="preserve">Gone up mainly due to </v>
      </c>
      <c r="AX56" s="27" t="str">
        <f>"Gone down mainly due to "&amp;AT56</f>
        <v>Gone down mainly due to 102-A - Load characteristics (Coincidence Factor),102-B - Volume forecast,</v>
      </c>
    </row>
    <row r="57" spans="2:50" hidden="1" outlineLevel="1">
      <c r="B57" s="27" t="s">
        <v>13</v>
      </c>
      <c r="D57" s="27" t="str">
        <f t="shared" si="91"/>
        <v/>
      </c>
      <c r="E57" s="27" t="str">
        <f t="shared" si="92"/>
        <v/>
      </c>
      <c r="F57" s="27" t="str">
        <f t="shared" si="93"/>
        <v/>
      </c>
      <c r="G57" s="27" t="str">
        <f t="shared" si="94"/>
        <v/>
      </c>
      <c r="H57" s="27" t="str">
        <f t="shared" si="95"/>
        <v/>
      </c>
      <c r="I57" s="27" t="str">
        <f t="shared" si="96"/>
        <v/>
      </c>
      <c r="J57" s="27" t="str">
        <f t="shared" si="97"/>
        <v/>
      </c>
      <c r="K57" s="27" t="str">
        <f t="shared" si="98"/>
        <v/>
      </c>
      <c r="L57" s="27" t="str">
        <f t="shared" si="99"/>
        <v/>
      </c>
      <c r="M57" s="27" t="str">
        <f t="shared" si="100"/>
        <v/>
      </c>
      <c r="N57" s="27" t="str">
        <f t="shared" si="101"/>
        <v/>
      </c>
      <c r="O57" s="27" t="str">
        <f t="shared" si="102"/>
        <v/>
      </c>
      <c r="P57" s="27" t="str">
        <f t="shared" si="103"/>
        <v/>
      </c>
      <c r="Q57" s="27" t="str">
        <f t="shared" si="104"/>
        <v/>
      </c>
      <c r="R57" s="27" t="str">
        <f t="shared" si="105"/>
        <v/>
      </c>
      <c r="S57" s="27" t="str">
        <f t="shared" si="106"/>
        <v/>
      </c>
      <c r="T57" s="27" t="str">
        <f t="shared" si="107"/>
        <v/>
      </c>
      <c r="U57" s="27" t="str">
        <f t="shared" si="108"/>
        <v/>
      </c>
      <c r="V57" s="27" t="str">
        <f t="shared" si="109"/>
        <v/>
      </c>
      <c r="W57" s="27" t="str">
        <f t="shared" si="110"/>
        <v/>
      </c>
      <c r="X57" s="27" t="str">
        <f t="shared" si="111"/>
        <v/>
      </c>
      <c r="Y57" s="27" t="str">
        <f t="shared" si="112"/>
        <v/>
      </c>
      <c r="Z57" s="27" t="str">
        <f t="shared" si="113"/>
        <v/>
      </c>
      <c r="AA57" s="27" t="str">
        <f t="shared" si="114"/>
        <v/>
      </c>
      <c r="AB57" s="27" t="str">
        <f t="shared" si="115"/>
        <v/>
      </c>
      <c r="AC57" s="27" t="str">
        <f t="shared" si="116"/>
        <v/>
      </c>
      <c r="AD57" s="27" t="str">
        <f t="shared" si="117"/>
        <v/>
      </c>
      <c r="AE57" s="27" t="str">
        <f t="shared" si="118"/>
        <v/>
      </c>
      <c r="AF57" s="27" t="str">
        <f t="shared" si="119"/>
        <v/>
      </c>
      <c r="AG57" s="27" t="str">
        <f t="shared" si="120"/>
        <v/>
      </c>
      <c r="AH57" s="27" t="str">
        <f t="shared" si="121"/>
        <v/>
      </c>
      <c r="AI57" s="27" t="str">
        <f t="shared" si="122"/>
        <v/>
      </c>
      <c r="AJ57" s="27" t="str">
        <f t="shared" si="123"/>
        <v/>
      </c>
      <c r="AK57" s="27" t="str">
        <f t="shared" si="124"/>
        <v>102-B - Volume forecast,</v>
      </c>
      <c r="AL57" s="27" t="str">
        <f t="shared" si="125"/>
        <v/>
      </c>
      <c r="AM57" s="27" t="str">
        <f t="shared" si="126"/>
        <v/>
      </c>
      <c r="AN57" s="27" t="str">
        <f t="shared" si="127"/>
        <v/>
      </c>
      <c r="AO57" s="27" t="str">
        <f t="shared" si="128"/>
        <v/>
      </c>
      <c r="AS57" s="27" t="str">
        <f t="shared" ref="AS57:AS74" si="129">D57&amp;F57&amp;H57&amp;J57&amp;L57&amp;N57&amp;P57&amp;R57&amp;T57&amp;V57&amp;X57&amp;Z57&amp;AB57&amp;AD57&amp;AF57&amp;AH57&amp;AJ57&amp;AL57&amp;AN57</f>
        <v/>
      </c>
      <c r="AT57" s="27" t="str">
        <f t="shared" ref="AT57:AT74" si="130">E57&amp;G57&amp;I57&amp;K57&amp;M57&amp;O57&amp;Q57&amp;S57&amp;U57&amp;W57&amp;Y57&amp;AA57&amp;AC57&amp;AE57&amp;AG57&amp;AI57&amp;AK57&amp;AM57&amp;AO57</f>
        <v>102-B - Volume forecast,</v>
      </c>
      <c r="AU57" s="27" t="str">
        <f t="shared" ref="AU57:AU74" si="131">IF(AS57="","No factors contributing to greater than 2% upward change.",AW57)</f>
        <v>No factors contributing to greater than 2% upward change.</v>
      </c>
      <c r="AV57" s="27" t="str">
        <f t="shared" ref="AV57:AV74" si="132">IF(AT57="","No factors contributing to greater than 2% downward change.",AX57)</f>
        <v>Gone down mainly due to 102-B - Volume forecast,</v>
      </c>
      <c r="AW57" s="27" t="str">
        <f t="shared" ref="AW57:AW74" si="133">"Gone up mainly due to "&amp;AS57</f>
        <v xml:space="preserve">Gone up mainly due to </v>
      </c>
      <c r="AX57" s="27" t="str">
        <f t="shared" ref="AX57:AX74" si="134">"Gone down mainly due to "&amp;AT57</f>
        <v>Gone down mainly due to 102-B - Volume forecast,</v>
      </c>
    </row>
    <row r="58" spans="2:50" hidden="1" outlineLevel="1">
      <c r="B58" s="27" t="s">
        <v>14</v>
      </c>
      <c r="D58" s="27" t="str">
        <f t="shared" si="91"/>
        <v/>
      </c>
      <c r="E58" s="27" t="str">
        <f t="shared" si="92"/>
        <v/>
      </c>
      <c r="F58" s="27" t="str">
        <f t="shared" si="93"/>
        <v/>
      </c>
      <c r="G58" s="27" t="str">
        <f t="shared" si="94"/>
        <v/>
      </c>
      <c r="H58" s="27" t="str">
        <f t="shared" si="95"/>
        <v>104-D - no of days and rate of return,</v>
      </c>
      <c r="I58" s="27" t="str">
        <f t="shared" si="96"/>
        <v/>
      </c>
      <c r="J58" s="27" t="str">
        <f t="shared" si="97"/>
        <v/>
      </c>
      <c r="K58" s="27" t="str">
        <f t="shared" si="98"/>
        <v/>
      </c>
      <c r="L58" s="27" t="str">
        <f t="shared" si="99"/>
        <v/>
      </c>
      <c r="M58" s="27" t="str">
        <f t="shared" si="100"/>
        <v>103-C - Change In 500MW Model,</v>
      </c>
      <c r="N58" s="27" t="str">
        <f t="shared" si="101"/>
        <v/>
      </c>
      <c r="O58" s="27" t="str">
        <f t="shared" si="102"/>
        <v/>
      </c>
      <c r="P58" s="27" t="str">
        <f t="shared" si="103"/>
        <v/>
      </c>
      <c r="Q58" s="27" t="str">
        <f t="shared" si="104"/>
        <v/>
      </c>
      <c r="R58" s="27" t="str">
        <f t="shared" si="105"/>
        <v/>
      </c>
      <c r="S58" s="27" t="str">
        <f t="shared" si="106"/>
        <v>102-A - Load characteristics (Load Factor),</v>
      </c>
      <c r="T58" s="27" t="str">
        <f t="shared" si="107"/>
        <v>102-A - Load characteristics (Coincidence Factor),</v>
      </c>
      <c r="U58" s="27" t="str">
        <f t="shared" si="108"/>
        <v/>
      </c>
      <c r="V58" s="27" t="str">
        <f t="shared" si="109"/>
        <v/>
      </c>
      <c r="W58" s="27" t="str">
        <f t="shared" si="110"/>
        <v/>
      </c>
      <c r="X58" s="27" t="str">
        <f t="shared" si="111"/>
        <v/>
      </c>
      <c r="Y58" s="27" t="str">
        <f t="shared" si="112"/>
        <v>104-F - Other Expenditure,</v>
      </c>
      <c r="Z58" s="27" t="str">
        <f t="shared" si="113"/>
        <v/>
      </c>
      <c r="AA58" s="27" t="str">
        <f t="shared" si="114"/>
        <v/>
      </c>
      <c r="AB58" s="27" t="str">
        <f t="shared" si="115"/>
        <v/>
      </c>
      <c r="AC58" s="27" t="str">
        <f t="shared" si="116"/>
        <v/>
      </c>
      <c r="AD58" s="27" t="str">
        <f t="shared" si="117"/>
        <v/>
      </c>
      <c r="AE58" s="27" t="str">
        <f t="shared" si="118"/>
        <v/>
      </c>
      <c r="AF58" s="27" t="str">
        <f t="shared" si="119"/>
        <v/>
      </c>
      <c r="AG58" s="27" t="str">
        <f t="shared" si="120"/>
        <v/>
      </c>
      <c r="AH58" s="27" t="str">
        <f t="shared" si="121"/>
        <v/>
      </c>
      <c r="AI58" s="27" t="str">
        <f t="shared" si="122"/>
        <v/>
      </c>
      <c r="AJ58" s="27" t="str">
        <f t="shared" si="123"/>
        <v/>
      </c>
      <c r="AK58" s="27" t="str">
        <f t="shared" si="124"/>
        <v>102-B - Volume forecast,</v>
      </c>
      <c r="AL58" s="27" t="str">
        <f t="shared" si="125"/>
        <v/>
      </c>
      <c r="AM58" s="27" t="str">
        <f t="shared" si="126"/>
        <v/>
      </c>
      <c r="AN58" s="27" t="str">
        <f t="shared" si="127"/>
        <v/>
      </c>
      <c r="AO58" s="27" t="str">
        <f t="shared" si="128"/>
        <v/>
      </c>
      <c r="AS58" s="27" t="str">
        <f t="shared" si="129"/>
        <v>104-D - no of days and rate of return,102-A - Load characteristics (Coincidence Factor),</v>
      </c>
      <c r="AT58" s="27" t="str">
        <f t="shared" si="130"/>
        <v>103-C - Change In 500MW Model,102-A - Load characteristics (Load Factor),104-F - Other Expenditure,102-B - Volume forecast,</v>
      </c>
      <c r="AU58" s="27" t="str">
        <f t="shared" si="131"/>
        <v>Gone up mainly due to 104-D - no of days and rate of return,102-A - Load characteristics (Coincidence Factor),</v>
      </c>
      <c r="AV58" s="27" t="str">
        <f t="shared" si="132"/>
        <v>Gone down mainly due to 103-C - Change In 500MW Model,102-A - Load characteristics (Load Factor),104-F - Other Expenditure,102-B - Volume forecast,</v>
      </c>
      <c r="AW58" s="27" t="str">
        <f t="shared" si="133"/>
        <v>Gone up mainly due to 104-D - no of days and rate of return,102-A - Load characteristics (Coincidence Factor),</v>
      </c>
      <c r="AX58" s="27" t="str">
        <f t="shared" si="134"/>
        <v>Gone down mainly due to 103-C - Change In 500MW Model,102-A - Load characteristics (Load Factor),104-F - Other Expenditure,102-B - Volume forecast,</v>
      </c>
    </row>
    <row r="59" spans="2:50" hidden="1" outlineLevel="1">
      <c r="B59" s="27" t="s">
        <v>15</v>
      </c>
      <c r="D59" s="27" t="str">
        <f t="shared" si="91"/>
        <v/>
      </c>
      <c r="E59" s="27" t="str">
        <f t="shared" si="92"/>
        <v/>
      </c>
      <c r="F59" s="27" t="str">
        <f t="shared" si="93"/>
        <v/>
      </c>
      <c r="G59" s="27" t="str">
        <f t="shared" si="94"/>
        <v/>
      </c>
      <c r="H59" s="27" t="str">
        <f t="shared" si="95"/>
        <v/>
      </c>
      <c r="I59" s="27" t="str">
        <f t="shared" si="96"/>
        <v/>
      </c>
      <c r="J59" s="27" t="str">
        <f t="shared" si="97"/>
        <v/>
      </c>
      <c r="K59" s="27" t="str">
        <f t="shared" si="98"/>
        <v/>
      </c>
      <c r="L59" s="27" t="str">
        <f t="shared" si="99"/>
        <v/>
      </c>
      <c r="M59" s="27" t="str">
        <f t="shared" si="100"/>
        <v/>
      </c>
      <c r="N59" s="27" t="str">
        <f t="shared" si="101"/>
        <v/>
      </c>
      <c r="O59" s="27" t="str">
        <f t="shared" si="102"/>
        <v/>
      </c>
      <c r="P59" s="27" t="str">
        <f t="shared" si="103"/>
        <v/>
      </c>
      <c r="Q59" s="27" t="str">
        <f t="shared" si="104"/>
        <v/>
      </c>
      <c r="R59" s="27" t="str">
        <f t="shared" si="105"/>
        <v>102-A - Load characteristics (Load Factor),</v>
      </c>
      <c r="S59" s="27" t="str">
        <f t="shared" si="106"/>
        <v/>
      </c>
      <c r="T59" s="27" t="str">
        <f t="shared" si="107"/>
        <v>102-A - Load characteristics (Coincidence Factor),</v>
      </c>
      <c r="U59" s="27" t="str">
        <f t="shared" si="108"/>
        <v/>
      </c>
      <c r="V59" s="27" t="str">
        <f t="shared" si="109"/>
        <v/>
      </c>
      <c r="W59" s="27" t="str">
        <f t="shared" si="110"/>
        <v/>
      </c>
      <c r="X59" s="27" t="str">
        <f t="shared" si="111"/>
        <v/>
      </c>
      <c r="Y59" s="27" t="str">
        <f t="shared" si="112"/>
        <v/>
      </c>
      <c r="Z59" s="27" t="str">
        <f t="shared" si="113"/>
        <v/>
      </c>
      <c r="AA59" s="27" t="str">
        <f t="shared" si="114"/>
        <v/>
      </c>
      <c r="AB59" s="27" t="str">
        <f t="shared" si="115"/>
        <v/>
      </c>
      <c r="AC59" s="27" t="str">
        <f t="shared" si="116"/>
        <v/>
      </c>
      <c r="AD59" s="27" t="str">
        <f t="shared" si="117"/>
        <v/>
      </c>
      <c r="AE59" s="27" t="str">
        <f t="shared" si="118"/>
        <v/>
      </c>
      <c r="AF59" s="27" t="str">
        <f t="shared" si="119"/>
        <v/>
      </c>
      <c r="AG59" s="27" t="str">
        <f t="shared" si="120"/>
        <v/>
      </c>
      <c r="AH59" s="27" t="str">
        <f t="shared" si="121"/>
        <v/>
      </c>
      <c r="AI59" s="27" t="str">
        <f t="shared" si="122"/>
        <v/>
      </c>
      <c r="AJ59" s="27" t="str">
        <f t="shared" si="123"/>
        <v/>
      </c>
      <c r="AK59" s="27" t="str">
        <f t="shared" si="124"/>
        <v>102-B - Volume forecast,</v>
      </c>
      <c r="AL59" s="27" t="str">
        <f t="shared" si="125"/>
        <v/>
      </c>
      <c r="AM59" s="27" t="str">
        <f t="shared" si="126"/>
        <v/>
      </c>
      <c r="AN59" s="27" t="str">
        <f t="shared" si="127"/>
        <v/>
      </c>
      <c r="AO59" s="27" t="str">
        <f t="shared" si="128"/>
        <v/>
      </c>
      <c r="AS59" s="27" t="str">
        <f t="shared" si="129"/>
        <v>102-A - Load characteristics (Load Factor),102-A - Load characteristics (Coincidence Factor),</v>
      </c>
      <c r="AT59" s="27" t="str">
        <f t="shared" si="130"/>
        <v>102-B - Volume forecast,</v>
      </c>
      <c r="AU59" s="27" t="str">
        <f t="shared" si="131"/>
        <v>Gone up mainly due to 102-A - Load characteristics (Load Factor),102-A - Load characteristics (Coincidence Factor),</v>
      </c>
      <c r="AV59" s="27" t="str">
        <f t="shared" si="132"/>
        <v>Gone down mainly due to 102-B - Volume forecast,</v>
      </c>
      <c r="AW59" s="27" t="str">
        <f t="shared" si="133"/>
        <v>Gone up mainly due to 102-A - Load characteristics (Load Factor),102-A - Load characteristics (Coincidence Factor),</v>
      </c>
      <c r="AX59" s="27" t="str">
        <f t="shared" si="134"/>
        <v>Gone down mainly due to 102-B - Volume forecast,</v>
      </c>
    </row>
    <row r="60" spans="2:50" hidden="1" outlineLevel="1">
      <c r="B60" s="27" t="s">
        <v>16</v>
      </c>
      <c r="D60" s="27" t="str">
        <f t="shared" si="91"/>
        <v/>
      </c>
      <c r="E60" s="27" t="str">
        <f t="shared" si="92"/>
        <v/>
      </c>
      <c r="F60" s="27" t="str">
        <f t="shared" si="93"/>
        <v/>
      </c>
      <c r="G60" s="27" t="str">
        <f t="shared" si="94"/>
        <v/>
      </c>
      <c r="H60" s="27" t="str">
        <f t="shared" si="95"/>
        <v/>
      </c>
      <c r="I60" s="27" t="str">
        <f t="shared" si="96"/>
        <v/>
      </c>
      <c r="J60" s="27" t="str">
        <f t="shared" si="97"/>
        <v/>
      </c>
      <c r="K60" s="27" t="str">
        <f t="shared" si="98"/>
        <v/>
      </c>
      <c r="L60" s="27" t="str">
        <f t="shared" si="99"/>
        <v/>
      </c>
      <c r="M60" s="27" t="str">
        <f t="shared" si="100"/>
        <v/>
      </c>
      <c r="N60" s="27" t="str">
        <f t="shared" si="101"/>
        <v/>
      </c>
      <c r="O60" s="27" t="str">
        <f t="shared" si="102"/>
        <v/>
      </c>
      <c r="P60" s="27" t="str">
        <f t="shared" si="103"/>
        <v/>
      </c>
      <c r="Q60" s="27" t="str">
        <f t="shared" si="104"/>
        <v/>
      </c>
      <c r="R60" s="27" t="str">
        <f t="shared" si="105"/>
        <v/>
      </c>
      <c r="S60" s="27" t="str">
        <f t="shared" si="106"/>
        <v/>
      </c>
      <c r="T60" s="27" t="str">
        <f t="shared" si="107"/>
        <v>102-A - Load characteristics (Coincidence Factor),</v>
      </c>
      <c r="U60" s="27" t="str">
        <f t="shared" si="108"/>
        <v/>
      </c>
      <c r="V60" s="27" t="str">
        <f t="shared" si="109"/>
        <v/>
      </c>
      <c r="W60" s="27" t="str">
        <f t="shared" si="110"/>
        <v/>
      </c>
      <c r="X60" s="27" t="str">
        <f t="shared" si="111"/>
        <v/>
      </c>
      <c r="Y60" s="27" t="str">
        <f t="shared" si="112"/>
        <v/>
      </c>
      <c r="Z60" s="27" t="str">
        <f t="shared" si="113"/>
        <v/>
      </c>
      <c r="AA60" s="27" t="str">
        <f t="shared" si="114"/>
        <v/>
      </c>
      <c r="AB60" s="27" t="str">
        <f t="shared" si="115"/>
        <v/>
      </c>
      <c r="AC60" s="27" t="str">
        <f t="shared" si="116"/>
        <v/>
      </c>
      <c r="AD60" s="27" t="str">
        <f t="shared" si="117"/>
        <v/>
      </c>
      <c r="AE60" s="27" t="str">
        <f t="shared" si="118"/>
        <v/>
      </c>
      <c r="AF60" s="27" t="str">
        <f t="shared" si="119"/>
        <v/>
      </c>
      <c r="AG60" s="27" t="str">
        <f t="shared" si="120"/>
        <v/>
      </c>
      <c r="AH60" s="27" t="str">
        <f t="shared" si="121"/>
        <v/>
      </c>
      <c r="AI60" s="27" t="str">
        <f t="shared" si="122"/>
        <v/>
      </c>
      <c r="AJ60" s="27" t="str">
        <f t="shared" si="123"/>
        <v/>
      </c>
      <c r="AK60" s="27" t="str">
        <f t="shared" si="124"/>
        <v>102-B - Volume forecast,</v>
      </c>
      <c r="AL60" s="27" t="str">
        <f t="shared" si="125"/>
        <v/>
      </c>
      <c r="AM60" s="27" t="str">
        <f t="shared" si="126"/>
        <v/>
      </c>
      <c r="AN60" s="27" t="str">
        <f t="shared" si="127"/>
        <v/>
      </c>
      <c r="AO60" s="27" t="str">
        <f t="shared" si="128"/>
        <v/>
      </c>
      <c r="AS60" s="27" t="str">
        <f t="shared" si="129"/>
        <v>102-A - Load characteristics (Coincidence Factor),</v>
      </c>
      <c r="AT60" s="27" t="str">
        <f t="shared" si="130"/>
        <v>102-B - Volume forecast,</v>
      </c>
      <c r="AU60" s="27" t="str">
        <f t="shared" si="131"/>
        <v>Gone up mainly due to 102-A - Load characteristics (Coincidence Factor),</v>
      </c>
      <c r="AV60" s="27" t="str">
        <f t="shared" si="132"/>
        <v>Gone down mainly due to 102-B - Volume forecast,</v>
      </c>
      <c r="AW60" s="27" t="str">
        <f t="shared" si="133"/>
        <v>Gone up mainly due to 102-A - Load characteristics (Coincidence Factor),</v>
      </c>
      <c r="AX60" s="27" t="str">
        <f t="shared" si="134"/>
        <v>Gone down mainly due to 102-B - Volume forecast,</v>
      </c>
    </row>
    <row r="61" spans="2:50" hidden="1" outlineLevel="1">
      <c r="B61" s="27" t="s">
        <v>17</v>
      </c>
      <c r="D61" s="27" t="str">
        <f t="shared" si="91"/>
        <v/>
      </c>
      <c r="E61" s="27" t="str">
        <f t="shared" si="92"/>
        <v/>
      </c>
      <c r="F61" s="27" t="str">
        <f t="shared" si="93"/>
        <v/>
      </c>
      <c r="G61" s="27" t="str">
        <f t="shared" si="94"/>
        <v/>
      </c>
      <c r="H61" s="27" t="str">
        <f t="shared" si="95"/>
        <v>104-D - no of days and rate of return,</v>
      </c>
      <c r="I61" s="27" t="str">
        <f t="shared" si="96"/>
        <v/>
      </c>
      <c r="J61" s="27" t="str">
        <f t="shared" si="97"/>
        <v/>
      </c>
      <c r="K61" s="27" t="str">
        <f t="shared" si="98"/>
        <v/>
      </c>
      <c r="L61" s="27" t="str">
        <f t="shared" si="99"/>
        <v/>
      </c>
      <c r="M61" s="27" t="str">
        <f t="shared" si="100"/>
        <v>103-C - Change In 500MW Model,</v>
      </c>
      <c r="N61" s="27" t="str">
        <f t="shared" si="101"/>
        <v/>
      </c>
      <c r="O61" s="27" t="str">
        <f t="shared" si="102"/>
        <v/>
      </c>
      <c r="P61" s="27" t="str">
        <f t="shared" si="103"/>
        <v/>
      </c>
      <c r="Q61" s="27" t="str">
        <f t="shared" si="104"/>
        <v/>
      </c>
      <c r="R61" s="27" t="str">
        <f t="shared" si="105"/>
        <v/>
      </c>
      <c r="S61" s="27" t="str">
        <f t="shared" si="106"/>
        <v>102-A - Load characteristics (Load Factor),</v>
      </c>
      <c r="T61" s="27" t="str">
        <f t="shared" si="107"/>
        <v>102-A - Load characteristics (Coincidence Factor),</v>
      </c>
      <c r="U61" s="27" t="str">
        <f t="shared" si="108"/>
        <v/>
      </c>
      <c r="V61" s="27" t="str">
        <f t="shared" si="109"/>
        <v/>
      </c>
      <c r="W61" s="27" t="str">
        <f t="shared" si="110"/>
        <v/>
      </c>
      <c r="X61" s="27" t="str">
        <f t="shared" si="111"/>
        <v/>
      </c>
      <c r="Y61" s="27" t="str">
        <f t="shared" si="112"/>
        <v>104-F - Other Expenditure,</v>
      </c>
      <c r="Z61" s="27" t="str">
        <f t="shared" si="113"/>
        <v/>
      </c>
      <c r="AA61" s="27" t="str">
        <f t="shared" si="114"/>
        <v/>
      </c>
      <c r="AB61" s="27" t="str">
        <f t="shared" si="115"/>
        <v/>
      </c>
      <c r="AC61" s="27" t="str">
        <f t="shared" si="116"/>
        <v/>
      </c>
      <c r="AD61" s="27" t="str">
        <f t="shared" si="117"/>
        <v/>
      </c>
      <c r="AE61" s="27" t="str">
        <f t="shared" si="118"/>
        <v/>
      </c>
      <c r="AF61" s="27" t="str">
        <f t="shared" si="119"/>
        <v/>
      </c>
      <c r="AG61" s="27" t="str">
        <f t="shared" si="120"/>
        <v/>
      </c>
      <c r="AH61" s="27" t="str">
        <f t="shared" si="121"/>
        <v/>
      </c>
      <c r="AI61" s="27" t="str">
        <f t="shared" si="122"/>
        <v/>
      </c>
      <c r="AJ61" s="27" t="str">
        <f t="shared" si="123"/>
        <v/>
      </c>
      <c r="AK61" s="27" t="str">
        <f t="shared" si="124"/>
        <v>102-B - Volume forecast,</v>
      </c>
      <c r="AL61" s="27" t="str">
        <f t="shared" si="125"/>
        <v/>
      </c>
      <c r="AM61" s="27" t="str">
        <f t="shared" si="126"/>
        <v/>
      </c>
      <c r="AN61" s="27" t="str">
        <f t="shared" si="127"/>
        <v/>
      </c>
      <c r="AO61" s="27" t="str">
        <f t="shared" si="128"/>
        <v/>
      </c>
      <c r="AS61" s="27" t="str">
        <f t="shared" si="129"/>
        <v>104-D - no of days and rate of return,102-A - Load characteristics (Coincidence Factor),</v>
      </c>
      <c r="AT61" s="27" t="str">
        <f t="shared" si="130"/>
        <v>103-C - Change In 500MW Model,102-A - Load characteristics (Load Factor),104-F - Other Expenditure,102-B - Volume forecast,</v>
      </c>
      <c r="AU61" s="27" t="str">
        <f t="shared" si="131"/>
        <v>Gone up mainly due to 104-D - no of days and rate of return,102-A - Load characteristics (Coincidence Factor),</v>
      </c>
      <c r="AV61" s="27" t="str">
        <f t="shared" si="132"/>
        <v>Gone down mainly due to 103-C - Change In 500MW Model,102-A - Load characteristics (Load Factor),104-F - Other Expenditure,102-B - Volume forecast,</v>
      </c>
      <c r="AW61" s="27" t="str">
        <f t="shared" si="133"/>
        <v>Gone up mainly due to 104-D - no of days and rate of return,102-A - Load characteristics (Coincidence Factor),</v>
      </c>
      <c r="AX61" s="27" t="str">
        <f t="shared" si="134"/>
        <v>Gone down mainly due to 103-C - Change In 500MW Model,102-A - Load characteristics (Load Factor),104-F - Other Expenditure,102-B - Volume forecast,</v>
      </c>
    </row>
    <row r="62" spans="2:50" hidden="1" outlineLevel="1">
      <c r="B62" s="27" t="s">
        <v>18</v>
      </c>
      <c r="D62" s="27" t="str">
        <f t="shared" si="91"/>
        <v/>
      </c>
      <c r="E62" s="27" t="str">
        <f t="shared" si="92"/>
        <v/>
      </c>
      <c r="F62" s="27" t="str">
        <f t="shared" si="93"/>
        <v/>
      </c>
      <c r="G62" s="27" t="str">
        <f t="shared" si="94"/>
        <v/>
      </c>
      <c r="H62" s="27" t="str">
        <f t="shared" si="95"/>
        <v/>
      </c>
      <c r="I62" s="27" t="str">
        <f t="shared" si="96"/>
        <v/>
      </c>
      <c r="J62" s="27" t="str">
        <f t="shared" si="97"/>
        <v/>
      </c>
      <c r="K62" s="27" t="str">
        <f t="shared" si="98"/>
        <v/>
      </c>
      <c r="L62" s="27" t="str">
        <f t="shared" si="99"/>
        <v/>
      </c>
      <c r="M62" s="27" t="str">
        <f t="shared" si="100"/>
        <v/>
      </c>
      <c r="N62" s="27" t="str">
        <f t="shared" si="101"/>
        <v/>
      </c>
      <c r="O62" s="27" t="str">
        <f t="shared" si="102"/>
        <v/>
      </c>
      <c r="P62" s="27" t="str">
        <f t="shared" si="103"/>
        <v/>
      </c>
      <c r="Q62" s="27" t="str">
        <f t="shared" si="104"/>
        <v/>
      </c>
      <c r="R62" s="27" t="str">
        <f t="shared" si="105"/>
        <v>102-A - Load characteristics (Load Factor),</v>
      </c>
      <c r="S62" s="27" t="str">
        <f t="shared" si="106"/>
        <v/>
      </c>
      <c r="T62" s="27" t="str">
        <f t="shared" si="107"/>
        <v/>
      </c>
      <c r="U62" s="27" t="str">
        <f t="shared" si="108"/>
        <v>102-A - Load characteristics (Coincidence Factor),</v>
      </c>
      <c r="V62" s="27" t="str">
        <f t="shared" si="109"/>
        <v/>
      </c>
      <c r="W62" s="27" t="str">
        <f t="shared" si="110"/>
        <v/>
      </c>
      <c r="X62" s="27" t="str">
        <f t="shared" si="111"/>
        <v/>
      </c>
      <c r="Y62" s="27" t="str">
        <f t="shared" si="112"/>
        <v/>
      </c>
      <c r="Z62" s="27" t="str">
        <f t="shared" si="113"/>
        <v/>
      </c>
      <c r="AA62" s="27" t="str">
        <f t="shared" si="114"/>
        <v/>
      </c>
      <c r="AB62" s="27" t="str">
        <f t="shared" si="115"/>
        <v/>
      </c>
      <c r="AC62" s="27" t="str">
        <f t="shared" si="116"/>
        <v/>
      </c>
      <c r="AD62" s="27" t="str">
        <f t="shared" si="117"/>
        <v/>
      </c>
      <c r="AE62" s="27" t="str">
        <f t="shared" si="118"/>
        <v/>
      </c>
      <c r="AF62" s="27" t="str">
        <f t="shared" si="119"/>
        <v/>
      </c>
      <c r="AG62" s="27" t="str">
        <f t="shared" si="120"/>
        <v/>
      </c>
      <c r="AH62" s="27" t="str">
        <f t="shared" si="121"/>
        <v/>
      </c>
      <c r="AI62" s="27" t="str">
        <f t="shared" si="122"/>
        <v/>
      </c>
      <c r="AJ62" s="27" t="str">
        <f t="shared" si="123"/>
        <v/>
      </c>
      <c r="AK62" s="27" t="str">
        <f t="shared" si="124"/>
        <v>102-B - Volume forecast,</v>
      </c>
      <c r="AL62" s="27" t="str">
        <f t="shared" si="125"/>
        <v/>
      </c>
      <c r="AM62" s="27" t="str">
        <f t="shared" si="126"/>
        <v/>
      </c>
      <c r="AN62" s="27" t="str">
        <f t="shared" si="127"/>
        <v/>
      </c>
      <c r="AO62" s="27" t="str">
        <f t="shared" si="128"/>
        <v/>
      </c>
      <c r="AS62" s="27" t="str">
        <f t="shared" si="129"/>
        <v>102-A - Load characteristics (Load Factor),</v>
      </c>
      <c r="AT62" s="27" t="str">
        <f t="shared" si="130"/>
        <v>102-A - Load characteristics (Coincidence Factor),102-B - Volume forecast,</v>
      </c>
      <c r="AU62" s="27" t="str">
        <f t="shared" si="131"/>
        <v>Gone up mainly due to 102-A - Load characteristics (Load Factor),</v>
      </c>
      <c r="AV62" s="27" t="str">
        <f t="shared" si="132"/>
        <v>Gone down mainly due to 102-A - Load characteristics (Coincidence Factor),102-B - Volume forecast,</v>
      </c>
      <c r="AW62" s="27" t="str">
        <f t="shared" si="133"/>
        <v>Gone up mainly due to 102-A - Load characteristics (Load Factor),</v>
      </c>
      <c r="AX62" s="27" t="str">
        <f t="shared" si="134"/>
        <v>Gone down mainly due to 102-A - Load characteristics (Coincidence Factor),102-B - Volume forecast,</v>
      </c>
    </row>
    <row r="63" spans="2:50" hidden="1" outlineLevel="1">
      <c r="B63" s="27" t="s">
        <v>19</v>
      </c>
      <c r="D63" s="27" t="str">
        <f t="shared" si="91"/>
        <v/>
      </c>
      <c r="E63" s="27" t="str">
        <f t="shared" si="92"/>
        <v/>
      </c>
      <c r="F63" s="27" t="str">
        <f t="shared" si="93"/>
        <v/>
      </c>
      <c r="G63" s="27" t="str">
        <f t="shared" si="94"/>
        <v/>
      </c>
      <c r="H63" s="27" t="str">
        <f t="shared" si="95"/>
        <v/>
      </c>
      <c r="I63" s="27" t="str">
        <f t="shared" si="96"/>
        <v/>
      </c>
      <c r="J63" s="27" t="str">
        <f t="shared" si="97"/>
        <v/>
      </c>
      <c r="K63" s="27" t="str">
        <f t="shared" si="98"/>
        <v/>
      </c>
      <c r="L63" s="27" t="str">
        <f t="shared" si="99"/>
        <v/>
      </c>
      <c r="M63" s="27" t="str">
        <f t="shared" si="100"/>
        <v/>
      </c>
      <c r="N63" s="27" t="str">
        <f t="shared" si="101"/>
        <v/>
      </c>
      <c r="O63" s="27" t="str">
        <f t="shared" si="102"/>
        <v/>
      </c>
      <c r="P63" s="27" t="str">
        <f t="shared" si="103"/>
        <v/>
      </c>
      <c r="Q63" s="27" t="str">
        <f t="shared" si="104"/>
        <v/>
      </c>
      <c r="R63" s="27" t="str">
        <f t="shared" si="105"/>
        <v/>
      </c>
      <c r="S63" s="27" t="str">
        <f t="shared" si="106"/>
        <v/>
      </c>
      <c r="T63" s="27" t="str">
        <f t="shared" si="107"/>
        <v>102-A - Load characteristics (Coincidence Factor),</v>
      </c>
      <c r="U63" s="27" t="str">
        <f t="shared" si="108"/>
        <v/>
      </c>
      <c r="V63" s="27" t="str">
        <f t="shared" si="109"/>
        <v/>
      </c>
      <c r="W63" s="27" t="str">
        <f t="shared" si="110"/>
        <v/>
      </c>
      <c r="X63" s="27" t="str">
        <f t="shared" si="111"/>
        <v/>
      </c>
      <c r="Y63" s="27" t="str">
        <f t="shared" si="112"/>
        <v/>
      </c>
      <c r="Z63" s="27" t="str">
        <f t="shared" si="113"/>
        <v/>
      </c>
      <c r="AA63" s="27" t="str">
        <f t="shared" si="114"/>
        <v/>
      </c>
      <c r="AB63" s="27" t="str">
        <f t="shared" si="115"/>
        <v/>
      </c>
      <c r="AC63" s="27" t="str">
        <f t="shared" si="116"/>
        <v/>
      </c>
      <c r="AD63" s="27" t="str">
        <f t="shared" si="117"/>
        <v/>
      </c>
      <c r="AE63" s="27" t="str">
        <f t="shared" si="118"/>
        <v/>
      </c>
      <c r="AF63" s="27" t="str">
        <f t="shared" si="119"/>
        <v/>
      </c>
      <c r="AG63" s="27" t="str">
        <f t="shared" si="120"/>
        <v/>
      </c>
      <c r="AH63" s="27" t="str">
        <f t="shared" si="121"/>
        <v/>
      </c>
      <c r="AI63" s="27" t="str">
        <f t="shared" si="122"/>
        <v/>
      </c>
      <c r="AJ63" s="27" t="str">
        <f t="shared" si="123"/>
        <v/>
      </c>
      <c r="AK63" s="27" t="str">
        <f t="shared" si="124"/>
        <v>102-B - Volume forecast,</v>
      </c>
      <c r="AL63" s="27" t="str">
        <f t="shared" si="125"/>
        <v/>
      </c>
      <c r="AM63" s="27" t="str">
        <f t="shared" si="126"/>
        <v/>
      </c>
      <c r="AN63" s="27" t="str">
        <f t="shared" si="127"/>
        <v/>
      </c>
      <c r="AO63" s="27" t="str">
        <f t="shared" si="128"/>
        <v/>
      </c>
      <c r="AS63" s="27" t="str">
        <f t="shared" si="129"/>
        <v>102-A - Load characteristics (Coincidence Factor),</v>
      </c>
      <c r="AT63" s="27" t="str">
        <f t="shared" si="130"/>
        <v>102-B - Volume forecast,</v>
      </c>
      <c r="AU63" s="27" t="str">
        <f t="shared" si="131"/>
        <v>Gone up mainly due to 102-A - Load characteristics (Coincidence Factor),</v>
      </c>
      <c r="AV63" s="27" t="str">
        <f t="shared" si="132"/>
        <v>Gone down mainly due to 102-B - Volume forecast,</v>
      </c>
      <c r="AW63" s="27" t="str">
        <f t="shared" si="133"/>
        <v>Gone up mainly due to 102-A - Load characteristics (Coincidence Factor),</v>
      </c>
      <c r="AX63" s="27" t="str">
        <f t="shared" si="134"/>
        <v>Gone down mainly due to 102-B - Volume forecast,</v>
      </c>
    </row>
    <row r="64" spans="2:50" hidden="1" outlineLevel="1">
      <c r="B64" s="27" t="s">
        <v>20</v>
      </c>
      <c r="D64" s="27" t="str">
        <f t="shared" si="91"/>
        <v/>
      </c>
      <c r="E64" s="27" t="str">
        <f t="shared" si="92"/>
        <v/>
      </c>
      <c r="F64" s="27" t="str">
        <f t="shared" si="93"/>
        <v/>
      </c>
      <c r="G64" s="27" t="str">
        <f t="shared" si="94"/>
        <v/>
      </c>
      <c r="H64" s="27" t="str">
        <f t="shared" si="95"/>
        <v/>
      </c>
      <c r="I64" s="27" t="str">
        <f t="shared" si="96"/>
        <v/>
      </c>
      <c r="J64" s="27" t="str">
        <f t="shared" si="97"/>
        <v/>
      </c>
      <c r="K64" s="27" t="str">
        <f t="shared" si="98"/>
        <v/>
      </c>
      <c r="L64" s="27" t="str">
        <f t="shared" si="99"/>
        <v/>
      </c>
      <c r="M64" s="27" t="str">
        <f t="shared" si="100"/>
        <v/>
      </c>
      <c r="N64" s="27" t="str">
        <f t="shared" si="101"/>
        <v/>
      </c>
      <c r="O64" s="27" t="str">
        <f t="shared" si="102"/>
        <v/>
      </c>
      <c r="P64" s="27" t="str">
        <f t="shared" si="103"/>
        <v/>
      </c>
      <c r="Q64" s="27" t="str">
        <f t="shared" si="104"/>
        <v/>
      </c>
      <c r="R64" s="27" t="str">
        <f t="shared" si="105"/>
        <v/>
      </c>
      <c r="S64" s="27" t="str">
        <f t="shared" si="106"/>
        <v/>
      </c>
      <c r="T64" s="27" t="str">
        <f t="shared" si="107"/>
        <v/>
      </c>
      <c r="U64" s="27" t="str">
        <f t="shared" si="108"/>
        <v/>
      </c>
      <c r="V64" s="27" t="str">
        <f t="shared" si="109"/>
        <v/>
      </c>
      <c r="W64" s="27" t="str">
        <f t="shared" si="110"/>
        <v/>
      </c>
      <c r="X64" s="27" t="str">
        <f t="shared" si="111"/>
        <v/>
      </c>
      <c r="Y64" s="27" t="str">
        <f t="shared" si="112"/>
        <v>104-F - Other Expenditure,</v>
      </c>
      <c r="Z64" s="27" t="str">
        <f t="shared" si="113"/>
        <v/>
      </c>
      <c r="AA64" s="27" t="str">
        <f t="shared" si="114"/>
        <v/>
      </c>
      <c r="AB64" s="27" t="str">
        <f t="shared" si="115"/>
        <v/>
      </c>
      <c r="AC64" s="27" t="str">
        <f t="shared" si="116"/>
        <v/>
      </c>
      <c r="AD64" s="27" t="str">
        <f t="shared" si="117"/>
        <v/>
      </c>
      <c r="AE64" s="27" t="str">
        <f t="shared" si="118"/>
        <v/>
      </c>
      <c r="AF64" s="27" t="str">
        <f t="shared" si="119"/>
        <v/>
      </c>
      <c r="AG64" s="27" t="str">
        <f t="shared" si="120"/>
        <v/>
      </c>
      <c r="AH64" s="27" t="str">
        <f t="shared" si="121"/>
        <v/>
      </c>
      <c r="AI64" s="27" t="str">
        <f t="shared" si="122"/>
        <v/>
      </c>
      <c r="AJ64" s="27" t="str">
        <f t="shared" si="123"/>
        <v/>
      </c>
      <c r="AK64" s="27" t="str">
        <f t="shared" si="124"/>
        <v/>
      </c>
      <c r="AL64" s="27" t="str">
        <f t="shared" si="125"/>
        <v/>
      </c>
      <c r="AM64" s="27" t="str">
        <f t="shared" si="126"/>
        <v/>
      </c>
      <c r="AN64" s="27" t="str">
        <f t="shared" si="127"/>
        <v/>
      </c>
      <c r="AO64" s="27" t="str">
        <f t="shared" si="128"/>
        <v/>
      </c>
      <c r="AS64" s="27" t="str">
        <f t="shared" si="129"/>
        <v/>
      </c>
      <c r="AT64" s="27" t="str">
        <f t="shared" si="130"/>
        <v>104-F - Other Expenditure,</v>
      </c>
      <c r="AU64" s="27" t="str">
        <f t="shared" si="131"/>
        <v>No factors contributing to greater than 2% upward change.</v>
      </c>
      <c r="AV64" s="27" t="str">
        <f t="shared" si="132"/>
        <v>Gone down mainly due to 104-F - Other Expenditure,</v>
      </c>
      <c r="AW64" s="27" t="str">
        <f t="shared" si="133"/>
        <v xml:space="preserve">Gone up mainly due to </v>
      </c>
      <c r="AX64" s="27" t="str">
        <f t="shared" si="134"/>
        <v>Gone down mainly due to 104-F - Other Expenditure,</v>
      </c>
    </row>
    <row r="65" spans="2:50" hidden="1" outlineLevel="1">
      <c r="B65" s="27" t="s">
        <v>75</v>
      </c>
      <c r="D65" s="27" t="str">
        <f t="shared" si="91"/>
        <v/>
      </c>
      <c r="E65" s="27" t="str">
        <f t="shared" si="92"/>
        <v/>
      </c>
      <c r="F65" s="27" t="str">
        <f t="shared" si="93"/>
        <v/>
      </c>
      <c r="G65" s="27" t="str">
        <f t="shared" si="94"/>
        <v/>
      </c>
      <c r="H65" s="27" t="str">
        <f t="shared" si="95"/>
        <v/>
      </c>
      <c r="I65" s="27" t="str">
        <f t="shared" si="96"/>
        <v/>
      </c>
      <c r="J65" s="27" t="str">
        <f t="shared" si="97"/>
        <v/>
      </c>
      <c r="K65" s="27" t="str">
        <f t="shared" si="98"/>
        <v/>
      </c>
      <c r="L65" s="27" t="str">
        <f t="shared" si="99"/>
        <v/>
      </c>
      <c r="M65" s="27" t="str">
        <f t="shared" si="100"/>
        <v/>
      </c>
      <c r="N65" s="27" t="str">
        <f t="shared" si="101"/>
        <v/>
      </c>
      <c r="O65" s="27" t="str">
        <f t="shared" si="102"/>
        <v/>
      </c>
      <c r="P65" s="27" t="str">
        <f t="shared" si="103"/>
        <v/>
      </c>
      <c r="Q65" s="27" t="str">
        <f t="shared" si="104"/>
        <v/>
      </c>
      <c r="R65" s="27" t="str">
        <f t="shared" si="105"/>
        <v/>
      </c>
      <c r="S65" s="27" t="str">
        <f t="shared" si="106"/>
        <v/>
      </c>
      <c r="T65" s="27" t="str">
        <f t="shared" si="107"/>
        <v/>
      </c>
      <c r="U65" s="27" t="str">
        <f t="shared" si="108"/>
        <v>102-A - Load characteristics (Coincidence Factor),</v>
      </c>
      <c r="V65" s="27" t="str">
        <f t="shared" si="109"/>
        <v/>
      </c>
      <c r="W65" s="27" t="str">
        <f t="shared" si="110"/>
        <v/>
      </c>
      <c r="X65" s="27" t="str">
        <f t="shared" si="111"/>
        <v/>
      </c>
      <c r="Y65" s="27" t="str">
        <f t="shared" si="112"/>
        <v/>
      </c>
      <c r="Z65" s="27" t="str">
        <f t="shared" si="113"/>
        <v/>
      </c>
      <c r="AA65" s="27" t="str">
        <f t="shared" si="114"/>
        <v/>
      </c>
      <c r="AB65" s="27" t="str">
        <f t="shared" si="115"/>
        <v/>
      </c>
      <c r="AC65" s="27" t="str">
        <f t="shared" si="116"/>
        <v/>
      </c>
      <c r="AD65" s="27" t="str">
        <f t="shared" si="117"/>
        <v/>
      </c>
      <c r="AE65" s="27" t="str">
        <f t="shared" si="118"/>
        <v/>
      </c>
      <c r="AF65" s="27" t="str">
        <f t="shared" si="119"/>
        <v/>
      </c>
      <c r="AG65" s="27" t="str">
        <f t="shared" si="120"/>
        <v/>
      </c>
      <c r="AH65" s="27" t="str">
        <f t="shared" si="121"/>
        <v/>
      </c>
      <c r="AI65" s="27" t="str">
        <f t="shared" si="122"/>
        <v/>
      </c>
      <c r="AJ65" s="27" t="str">
        <f t="shared" si="123"/>
        <v>102-B - Volume forecast,</v>
      </c>
      <c r="AK65" s="27" t="str">
        <f t="shared" si="124"/>
        <v/>
      </c>
      <c r="AL65" s="27" t="str">
        <f t="shared" si="125"/>
        <v/>
      </c>
      <c r="AM65" s="27" t="str">
        <f t="shared" si="126"/>
        <v/>
      </c>
      <c r="AN65" s="27" t="str">
        <f t="shared" si="127"/>
        <v/>
      </c>
      <c r="AO65" s="27" t="str">
        <f t="shared" si="128"/>
        <v/>
      </c>
      <c r="AS65" s="27" t="str">
        <f t="shared" si="129"/>
        <v>102-B - Volume forecast,</v>
      </c>
      <c r="AT65" s="27" t="str">
        <f t="shared" si="130"/>
        <v>102-A - Load characteristics (Coincidence Factor),</v>
      </c>
      <c r="AU65" s="27" t="str">
        <f t="shared" si="131"/>
        <v>Gone up mainly due to 102-B - Volume forecast,</v>
      </c>
      <c r="AV65" s="27" t="str">
        <f t="shared" si="132"/>
        <v>Gone down mainly due to 102-A - Load characteristics (Coincidence Factor),</v>
      </c>
      <c r="AW65" s="27" t="str">
        <f t="shared" si="133"/>
        <v>Gone up mainly due to 102-B - Volume forecast,</v>
      </c>
      <c r="AX65" s="27" t="str">
        <f t="shared" si="134"/>
        <v>Gone down mainly due to 102-A - Load characteristics (Coincidence Factor),</v>
      </c>
    </row>
    <row r="66" spans="2:50" hidden="1" outlineLevel="1">
      <c r="B66" s="27" t="s">
        <v>76</v>
      </c>
      <c r="D66" s="27" t="str">
        <f t="shared" si="91"/>
        <v/>
      </c>
      <c r="E66" s="27" t="str">
        <f t="shared" si="92"/>
        <v/>
      </c>
      <c r="F66" s="27" t="str">
        <f t="shared" si="93"/>
        <v/>
      </c>
      <c r="G66" s="27" t="str">
        <f t="shared" si="94"/>
        <v/>
      </c>
      <c r="H66" s="27" t="str">
        <f t="shared" si="95"/>
        <v/>
      </c>
      <c r="I66" s="27" t="str">
        <f t="shared" si="96"/>
        <v/>
      </c>
      <c r="J66" s="27" t="str">
        <f t="shared" si="97"/>
        <v/>
      </c>
      <c r="K66" s="27" t="str">
        <f t="shared" si="98"/>
        <v/>
      </c>
      <c r="L66" s="27" t="str">
        <f t="shared" si="99"/>
        <v/>
      </c>
      <c r="M66" s="27" t="str">
        <f t="shared" si="100"/>
        <v/>
      </c>
      <c r="N66" s="27" t="str">
        <f t="shared" si="101"/>
        <v/>
      </c>
      <c r="O66" s="27" t="str">
        <f t="shared" si="102"/>
        <v/>
      </c>
      <c r="P66" s="27" t="str">
        <f t="shared" si="103"/>
        <v/>
      </c>
      <c r="Q66" s="27" t="str">
        <f t="shared" si="104"/>
        <v/>
      </c>
      <c r="R66" s="27" t="str">
        <f t="shared" si="105"/>
        <v/>
      </c>
      <c r="S66" s="27" t="str">
        <f t="shared" si="106"/>
        <v/>
      </c>
      <c r="T66" s="27" t="str">
        <f t="shared" si="107"/>
        <v>102-A - Load characteristics (Coincidence Factor),</v>
      </c>
      <c r="U66" s="27" t="str">
        <f t="shared" si="108"/>
        <v/>
      </c>
      <c r="V66" s="27" t="str">
        <f t="shared" si="109"/>
        <v/>
      </c>
      <c r="W66" s="27" t="str">
        <f t="shared" si="110"/>
        <v/>
      </c>
      <c r="X66" s="27" t="str">
        <f t="shared" si="111"/>
        <v/>
      </c>
      <c r="Y66" s="27" t="str">
        <f t="shared" si="112"/>
        <v/>
      </c>
      <c r="Z66" s="27" t="str">
        <f t="shared" si="113"/>
        <v/>
      </c>
      <c r="AA66" s="27" t="str">
        <f t="shared" si="114"/>
        <v/>
      </c>
      <c r="AB66" s="27" t="str">
        <f t="shared" si="115"/>
        <v/>
      </c>
      <c r="AC66" s="27" t="str">
        <f t="shared" si="116"/>
        <v/>
      </c>
      <c r="AD66" s="27" t="str">
        <f t="shared" si="117"/>
        <v/>
      </c>
      <c r="AE66" s="27" t="str">
        <f t="shared" si="118"/>
        <v/>
      </c>
      <c r="AF66" s="27" t="str">
        <f t="shared" si="119"/>
        <v/>
      </c>
      <c r="AG66" s="27" t="str">
        <f t="shared" si="120"/>
        <v/>
      </c>
      <c r="AH66" s="27" t="str">
        <f t="shared" si="121"/>
        <v/>
      </c>
      <c r="AI66" s="27" t="str">
        <f t="shared" si="122"/>
        <v/>
      </c>
      <c r="AJ66" s="27" t="str">
        <f t="shared" si="123"/>
        <v/>
      </c>
      <c r="AK66" s="27" t="str">
        <f t="shared" si="124"/>
        <v>102-B - Volume forecast,</v>
      </c>
      <c r="AL66" s="27" t="str">
        <f t="shared" si="125"/>
        <v/>
      </c>
      <c r="AM66" s="27" t="str">
        <f t="shared" si="126"/>
        <v/>
      </c>
      <c r="AN66" s="27" t="str">
        <f t="shared" si="127"/>
        <v/>
      </c>
      <c r="AO66" s="27" t="str">
        <f t="shared" si="128"/>
        <v/>
      </c>
      <c r="AS66" s="27" t="str">
        <f t="shared" si="129"/>
        <v>102-A - Load characteristics (Coincidence Factor),</v>
      </c>
      <c r="AT66" s="27" t="str">
        <f t="shared" si="130"/>
        <v>102-B - Volume forecast,</v>
      </c>
      <c r="AU66" s="27" t="str">
        <f t="shared" si="131"/>
        <v>Gone up mainly due to 102-A - Load characteristics (Coincidence Factor),</v>
      </c>
      <c r="AV66" s="27" t="str">
        <f t="shared" si="132"/>
        <v>Gone down mainly due to 102-B - Volume forecast,</v>
      </c>
      <c r="AW66" s="27" t="str">
        <f t="shared" si="133"/>
        <v>Gone up mainly due to 102-A - Load characteristics (Coincidence Factor),</v>
      </c>
      <c r="AX66" s="27" t="str">
        <f t="shared" si="134"/>
        <v>Gone down mainly due to 102-B - Volume forecast,</v>
      </c>
    </row>
    <row r="67" spans="2:50" hidden="1" outlineLevel="1">
      <c r="B67" s="27" t="s">
        <v>21</v>
      </c>
      <c r="D67" s="27" t="str">
        <f t="shared" si="91"/>
        <v/>
      </c>
      <c r="E67" s="27" t="str">
        <f t="shared" si="92"/>
        <v/>
      </c>
      <c r="F67" s="27" t="str">
        <f t="shared" si="93"/>
        <v/>
      </c>
      <c r="G67" s="27" t="str">
        <f t="shared" si="94"/>
        <v/>
      </c>
      <c r="H67" s="27" t="str">
        <f t="shared" si="95"/>
        <v/>
      </c>
      <c r="I67" s="27" t="str">
        <f t="shared" si="96"/>
        <v/>
      </c>
      <c r="J67" s="27" t="str">
        <f t="shared" si="97"/>
        <v/>
      </c>
      <c r="K67" s="27" t="str">
        <f t="shared" si="98"/>
        <v/>
      </c>
      <c r="L67" s="27" t="str">
        <f t="shared" si="99"/>
        <v/>
      </c>
      <c r="M67" s="27" t="str">
        <f t="shared" si="100"/>
        <v/>
      </c>
      <c r="N67" s="27" t="str">
        <f t="shared" si="101"/>
        <v/>
      </c>
      <c r="O67" s="27" t="str">
        <f t="shared" si="102"/>
        <v/>
      </c>
      <c r="P67" s="27" t="str">
        <f t="shared" si="103"/>
        <v/>
      </c>
      <c r="Q67" s="27" t="str">
        <f t="shared" si="104"/>
        <v/>
      </c>
      <c r="R67" s="27" t="str">
        <f t="shared" si="105"/>
        <v/>
      </c>
      <c r="S67" s="27" t="str">
        <f t="shared" si="106"/>
        <v/>
      </c>
      <c r="T67" s="27" t="str">
        <f t="shared" si="107"/>
        <v>102-A - Load characteristics (Coincidence Factor),</v>
      </c>
      <c r="U67" s="27" t="str">
        <f t="shared" si="108"/>
        <v/>
      </c>
      <c r="V67" s="27" t="str">
        <f t="shared" si="109"/>
        <v/>
      </c>
      <c r="W67" s="27" t="str">
        <f t="shared" si="110"/>
        <v/>
      </c>
      <c r="X67" s="27" t="str">
        <f t="shared" si="111"/>
        <v/>
      </c>
      <c r="Y67" s="27" t="str">
        <f t="shared" si="112"/>
        <v/>
      </c>
      <c r="Z67" s="27" t="str">
        <f t="shared" si="113"/>
        <v/>
      </c>
      <c r="AA67" s="27" t="str">
        <f t="shared" si="114"/>
        <v/>
      </c>
      <c r="AB67" s="27" t="str">
        <f t="shared" si="115"/>
        <v/>
      </c>
      <c r="AC67" s="27" t="str">
        <f t="shared" si="116"/>
        <v/>
      </c>
      <c r="AD67" s="27" t="str">
        <f t="shared" si="117"/>
        <v/>
      </c>
      <c r="AE67" s="27" t="str">
        <f t="shared" si="118"/>
        <v/>
      </c>
      <c r="AF67" s="27" t="str">
        <f t="shared" si="119"/>
        <v/>
      </c>
      <c r="AG67" s="27" t="str">
        <f t="shared" si="120"/>
        <v/>
      </c>
      <c r="AH67" s="27" t="str">
        <f t="shared" si="121"/>
        <v/>
      </c>
      <c r="AI67" s="27" t="str">
        <f t="shared" si="122"/>
        <v/>
      </c>
      <c r="AJ67" s="27" t="str">
        <f t="shared" si="123"/>
        <v/>
      </c>
      <c r="AK67" s="27" t="str">
        <f t="shared" si="124"/>
        <v>102-B - Volume forecast,</v>
      </c>
      <c r="AL67" s="27" t="str">
        <f t="shared" si="125"/>
        <v/>
      </c>
      <c r="AM67" s="27" t="str">
        <f t="shared" si="126"/>
        <v/>
      </c>
      <c r="AN67" s="27" t="str">
        <f t="shared" si="127"/>
        <v/>
      </c>
      <c r="AO67" s="27" t="str">
        <f t="shared" si="128"/>
        <v/>
      </c>
      <c r="AS67" s="27" t="str">
        <f t="shared" si="129"/>
        <v>102-A - Load characteristics (Coincidence Factor),</v>
      </c>
      <c r="AT67" s="27" t="str">
        <f t="shared" si="130"/>
        <v>102-B - Volume forecast,</v>
      </c>
      <c r="AU67" s="27" t="str">
        <f t="shared" si="131"/>
        <v>Gone up mainly due to 102-A - Load characteristics (Coincidence Factor),</v>
      </c>
      <c r="AV67" s="27" t="str">
        <f t="shared" si="132"/>
        <v>Gone down mainly due to 102-B - Volume forecast,</v>
      </c>
      <c r="AW67" s="27" t="str">
        <f t="shared" si="133"/>
        <v>Gone up mainly due to 102-A - Load characteristics (Coincidence Factor),</v>
      </c>
      <c r="AX67" s="27" t="str">
        <f t="shared" si="134"/>
        <v>Gone down mainly due to 102-B - Volume forecast,</v>
      </c>
    </row>
    <row r="68" spans="2:50" hidden="1" outlineLevel="1">
      <c r="B68" s="27" t="s">
        <v>22</v>
      </c>
      <c r="D68" s="27" t="str">
        <f t="shared" ref="D68:D73" si="135">IF(OR(D21="-",D21&lt;0.02),"",D$30&amp;",")</f>
        <v/>
      </c>
      <c r="E68" s="27" t="str">
        <f t="shared" ref="E68:E73" si="136">IF(OR(D21="-",D21&gt;-0.02),"",D$30&amp;",")</f>
        <v/>
      </c>
      <c r="F68" s="27" t="str">
        <f t="shared" ref="F68:F73" si="137">IF(OR(F45="-",F45&lt;0.02),"",F$30&amp;",")</f>
        <v/>
      </c>
      <c r="G68" s="27" t="str">
        <f t="shared" ref="G68:G73" si="138">IF(OR(F45="-",F45&gt;-0.02),"",F$30&amp;",")</f>
        <v/>
      </c>
      <c r="H68" s="27" t="str">
        <f t="shared" ref="H68:H74" si="139">IF(OR(H45="-",H45&lt;0.02),"",H$30&amp;",")</f>
        <v/>
      </c>
      <c r="I68" s="27" t="str">
        <f t="shared" ref="I68:I73" si="140">IF(OR(H45="-",H45&gt;-0.02),"",H$30&amp;",")</f>
        <v/>
      </c>
      <c r="J68" s="27" t="str">
        <f t="shared" ref="J68:J74" si="141">IF(OR(J45="-",J45&lt;0.02),"",J$30&amp;",")</f>
        <v/>
      </c>
      <c r="K68" s="27" t="str">
        <f t="shared" ref="K68:K73" si="142">IF(OR(J45="-",J45&gt;-0.02),"",J$30&amp;",")</f>
        <v/>
      </c>
      <c r="L68" s="27" t="str">
        <f t="shared" ref="L68:L74" si="143">IF(OR(L45="-",L45&lt;0.02),"",L$30&amp;",")</f>
        <v/>
      </c>
      <c r="M68" s="27" t="str">
        <f t="shared" ref="M68:M73" si="144">IF(OR(L45="-",L45&gt;-0.02),"",L$30&amp;",")</f>
        <v/>
      </c>
      <c r="N68" s="27" t="str">
        <f t="shared" ref="N68:N74" si="145">IF(OR(N45="-",N45&lt;0.02),"",N$30&amp;",")</f>
        <v/>
      </c>
      <c r="O68" s="27" t="str">
        <f t="shared" ref="O68:O73" si="146">IF(OR(N45="-",N45&gt;-0.02),"",N$30&amp;",")</f>
        <v/>
      </c>
      <c r="P68" s="27" t="str">
        <f t="shared" ref="P68:P74" si="147">IF(OR(P45="-",P45&lt;0.02),"",P$30&amp;",")</f>
        <v/>
      </c>
      <c r="Q68" s="27" t="str">
        <f t="shared" ref="Q68:Q73" si="148">IF(OR(P45="-",P45&gt;-0.02),"",P$30&amp;",")</f>
        <v/>
      </c>
      <c r="R68" s="27" t="str">
        <f t="shared" ref="R68:R74" si="149">IF(OR(R45="-",R45&lt;0.02),"",R$30&amp;",")</f>
        <v/>
      </c>
      <c r="S68" s="27" t="str">
        <f t="shared" ref="S68:S73" si="150">IF(OR(R45="-",R45&gt;-0.02),"",R$30&amp;",")</f>
        <v/>
      </c>
      <c r="T68" s="27" t="str">
        <f t="shared" ref="T68:T74" si="151">IF(OR(T45="-",T45&lt;0.02),"",T$30&amp;",")</f>
        <v>102-A - Load characteristics (Coincidence Factor),</v>
      </c>
      <c r="U68" s="27" t="str">
        <f t="shared" ref="U68:U73" si="152">IF(OR(T45="-",T45&gt;-0.02),"",T$30&amp;",")</f>
        <v/>
      </c>
      <c r="V68" s="27" t="str">
        <f t="shared" ref="V68:V74" si="153">IF(OR(V45="-",V45&lt;0.02),"",V$30&amp;",")</f>
        <v/>
      </c>
      <c r="W68" s="27" t="str">
        <f t="shared" ref="W68:W73" si="154">IF(OR(V45="-",V45&gt;-0.02),"",V$30&amp;",")</f>
        <v/>
      </c>
      <c r="X68" s="27" t="str">
        <f t="shared" ref="X68:X74" si="155">IF(OR(X45="-",X45&lt;0.02),"",X$30&amp;",")</f>
        <v/>
      </c>
      <c r="Y68" s="27" t="str">
        <f t="shared" ref="Y68:Y73" si="156">IF(OR(X45="-",X45&gt;-0.02),"",X$30&amp;",")</f>
        <v/>
      </c>
      <c r="Z68" s="27" t="str">
        <f t="shared" ref="Z68:Z74" si="157">IF(OR(Z45="-",Z45&lt;0.02),"",Z$30&amp;",")</f>
        <v/>
      </c>
      <c r="AA68" s="27" t="str">
        <f t="shared" ref="AA68:AA73" si="158">IF(OR(Z45="-",Z45&gt;-0.02),"",Z$30&amp;",")</f>
        <v/>
      </c>
      <c r="AB68" s="27" t="str">
        <f t="shared" ref="AB68:AB74" si="159">IF(OR(AB45="-",AB45&lt;0.02),"",AB$30&amp;",")</f>
        <v/>
      </c>
      <c r="AC68" s="27" t="str">
        <f t="shared" ref="AC68:AC73" si="160">IF(OR(AB45="-",AB45&gt;-0.02),"",AB$30&amp;",")</f>
        <v/>
      </c>
      <c r="AD68" s="27" t="str">
        <f t="shared" ref="AD68:AD74" si="161">IF(OR(AD45="-",AD45&lt;0.02),"",AD$30&amp;",")</f>
        <v/>
      </c>
      <c r="AE68" s="27" t="str">
        <f t="shared" ref="AE68:AE73" si="162">IF(OR(AD45="-",AD45&gt;-0.02),"",AD$30&amp;",")</f>
        <v/>
      </c>
      <c r="AF68" s="27" t="str">
        <f t="shared" ref="AF68:AF74" si="163">IF(OR(AF45="-",AF45&lt;0.02),"",AF$30&amp;",")</f>
        <v/>
      </c>
      <c r="AG68" s="27" t="str">
        <f t="shared" ref="AG68:AG73" si="164">IF(OR(AF45="-",AF45&gt;-0.02),"",AF$30&amp;",")</f>
        <v/>
      </c>
      <c r="AH68" s="27" t="str">
        <f t="shared" ref="AH68:AH74" si="165">IF(OR(AH45="-",AH45&lt;0.02),"",AH$30&amp;",")</f>
        <v/>
      </c>
      <c r="AI68" s="27" t="str">
        <f t="shared" ref="AI68:AI73" si="166">IF(OR(AH45="-",AH45&gt;-0.02),"",AH$30&amp;",")</f>
        <v/>
      </c>
      <c r="AJ68" s="27" t="str">
        <f t="shared" ref="AJ68:AJ74" si="167">IF(OR(AJ45="-",AJ45&lt;0.02),"",AJ$30&amp;",")</f>
        <v/>
      </c>
      <c r="AK68" s="27" t="str">
        <f t="shared" ref="AK68:AK73" si="168">IF(OR(AJ45="-",AJ45&gt;-0.02),"",AJ$30&amp;",")</f>
        <v>102-B - Volume forecast,</v>
      </c>
      <c r="AL68" s="27" t="str">
        <f t="shared" ref="AL68:AL74" si="169">IF(OR(AL45="-",AL45&lt;0.02),"",AL$30&amp;",")</f>
        <v/>
      </c>
      <c r="AM68" s="27" t="str">
        <f t="shared" ref="AM68:AM73" si="170">IF(OR(AL45="-",AL45&gt;-0.02),"",AL$30&amp;",")</f>
        <v/>
      </c>
      <c r="AN68" s="27" t="str">
        <f t="shared" ref="AN68:AN74" si="171">IF(OR(AN45="-",AN45&lt;0.02),"",AN$30&amp;",")</f>
        <v/>
      </c>
      <c r="AO68" s="27" t="str">
        <f t="shared" ref="AO68:AO73" si="172">IF(OR(AN45="-",AN45&gt;-0.02),"",AN$30&amp;",")</f>
        <v/>
      </c>
      <c r="AS68" s="27" t="str">
        <f t="shared" si="129"/>
        <v>102-A - Load characteristics (Coincidence Factor),</v>
      </c>
      <c r="AT68" s="27" t="str">
        <f t="shared" si="130"/>
        <v>102-B - Volume forecast,</v>
      </c>
      <c r="AU68" s="27" t="str">
        <f t="shared" si="131"/>
        <v>Gone up mainly due to 102-A - Load characteristics (Coincidence Factor),</v>
      </c>
      <c r="AV68" s="27" t="str">
        <f t="shared" si="132"/>
        <v>Gone down mainly due to 102-B - Volume forecast,</v>
      </c>
      <c r="AW68" s="27" t="str">
        <f t="shared" si="133"/>
        <v>Gone up mainly due to 102-A - Load characteristics (Coincidence Factor),</v>
      </c>
      <c r="AX68" s="27" t="str">
        <f t="shared" si="134"/>
        <v>Gone down mainly due to 102-B - Volume forecast,</v>
      </c>
    </row>
    <row r="69" spans="2:50" hidden="1" outlineLevel="1">
      <c r="B69" s="27" t="s">
        <v>23</v>
      </c>
      <c r="D69" s="27" t="str">
        <f t="shared" si="135"/>
        <v/>
      </c>
      <c r="E69" s="27" t="str">
        <f t="shared" si="136"/>
        <v/>
      </c>
      <c r="F69" s="27" t="str">
        <f t="shared" si="137"/>
        <v/>
      </c>
      <c r="G69" s="27" t="str">
        <f t="shared" si="138"/>
        <v/>
      </c>
      <c r="H69" s="27" t="str">
        <f t="shared" si="139"/>
        <v/>
      </c>
      <c r="I69" s="27" t="str">
        <f t="shared" si="140"/>
        <v/>
      </c>
      <c r="J69" s="27" t="str">
        <f t="shared" si="141"/>
        <v/>
      </c>
      <c r="K69" s="27" t="str">
        <f t="shared" si="142"/>
        <v/>
      </c>
      <c r="L69" s="27" t="str">
        <f t="shared" si="143"/>
        <v/>
      </c>
      <c r="M69" s="27" t="str">
        <f t="shared" si="144"/>
        <v/>
      </c>
      <c r="N69" s="27" t="str">
        <f t="shared" si="145"/>
        <v/>
      </c>
      <c r="O69" s="27" t="str">
        <f t="shared" si="146"/>
        <v/>
      </c>
      <c r="P69" s="27" t="str">
        <f t="shared" si="147"/>
        <v/>
      </c>
      <c r="Q69" s="27" t="str">
        <f t="shared" si="148"/>
        <v/>
      </c>
      <c r="R69" s="27" t="str">
        <f t="shared" si="149"/>
        <v/>
      </c>
      <c r="S69" s="27" t="str">
        <f t="shared" si="150"/>
        <v/>
      </c>
      <c r="T69" s="27" t="str">
        <f t="shared" si="151"/>
        <v>102-A - Load characteristics (Coincidence Factor),</v>
      </c>
      <c r="U69" s="27" t="str">
        <f t="shared" si="152"/>
        <v/>
      </c>
      <c r="V69" s="27" t="str">
        <f t="shared" si="153"/>
        <v/>
      </c>
      <c r="W69" s="27" t="str">
        <f t="shared" si="154"/>
        <v/>
      </c>
      <c r="X69" s="27" t="str">
        <f t="shared" si="155"/>
        <v/>
      </c>
      <c r="Y69" s="27" t="str">
        <f t="shared" si="156"/>
        <v/>
      </c>
      <c r="Z69" s="27" t="str">
        <f t="shared" si="157"/>
        <v/>
      </c>
      <c r="AA69" s="27" t="str">
        <f t="shared" si="158"/>
        <v/>
      </c>
      <c r="AB69" s="27" t="str">
        <f t="shared" si="159"/>
        <v/>
      </c>
      <c r="AC69" s="27" t="str">
        <f t="shared" si="160"/>
        <v/>
      </c>
      <c r="AD69" s="27" t="str">
        <f t="shared" si="161"/>
        <v/>
      </c>
      <c r="AE69" s="27" t="str">
        <f t="shared" si="162"/>
        <v/>
      </c>
      <c r="AF69" s="27" t="str">
        <f t="shared" si="163"/>
        <v/>
      </c>
      <c r="AG69" s="27" t="str">
        <f t="shared" si="164"/>
        <v/>
      </c>
      <c r="AH69" s="27" t="str">
        <f t="shared" si="165"/>
        <v/>
      </c>
      <c r="AI69" s="27" t="str">
        <f t="shared" si="166"/>
        <v/>
      </c>
      <c r="AJ69" s="27" t="str">
        <f t="shared" si="167"/>
        <v/>
      </c>
      <c r="AK69" s="27" t="str">
        <f t="shared" si="168"/>
        <v>102-B - Volume forecast,</v>
      </c>
      <c r="AL69" s="27" t="str">
        <f t="shared" si="169"/>
        <v/>
      </c>
      <c r="AM69" s="27" t="str">
        <f t="shared" si="170"/>
        <v/>
      </c>
      <c r="AN69" s="27" t="str">
        <f t="shared" si="171"/>
        <v/>
      </c>
      <c r="AO69" s="27" t="str">
        <f t="shared" si="172"/>
        <v/>
      </c>
      <c r="AS69" s="27" t="str">
        <f t="shared" si="129"/>
        <v>102-A - Load characteristics (Coincidence Factor),</v>
      </c>
      <c r="AT69" s="27" t="str">
        <f t="shared" si="130"/>
        <v>102-B - Volume forecast,</v>
      </c>
      <c r="AU69" s="27" t="str">
        <f t="shared" si="131"/>
        <v>Gone up mainly due to 102-A - Load characteristics (Coincidence Factor),</v>
      </c>
      <c r="AV69" s="27" t="str">
        <f t="shared" si="132"/>
        <v>Gone down mainly due to 102-B - Volume forecast,</v>
      </c>
      <c r="AW69" s="27" t="str">
        <f t="shared" si="133"/>
        <v>Gone up mainly due to 102-A - Load characteristics (Coincidence Factor),</v>
      </c>
      <c r="AX69" s="27" t="str">
        <f t="shared" si="134"/>
        <v>Gone down mainly due to 102-B - Volume forecast,</v>
      </c>
    </row>
    <row r="70" spans="2:50" hidden="1" outlineLevel="1">
      <c r="B70" s="27" t="s">
        <v>63</v>
      </c>
      <c r="D70" s="27" t="str">
        <f t="shared" si="135"/>
        <v/>
      </c>
      <c r="E70" s="27" t="str">
        <f t="shared" si="136"/>
        <v/>
      </c>
      <c r="F70" s="27" t="str">
        <f t="shared" si="137"/>
        <v/>
      </c>
      <c r="G70" s="27" t="str">
        <f t="shared" si="138"/>
        <v/>
      </c>
      <c r="H70" s="27" t="str">
        <f t="shared" si="139"/>
        <v/>
      </c>
      <c r="I70" s="27" t="str">
        <f t="shared" si="140"/>
        <v/>
      </c>
      <c r="J70" s="27" t="str">
        <f t="shared" si="141"/>
        <v/>
      </c>
      <c r="K70" s="27" t="str">
        <f t="shared" si="142"/>
        <v/>
      </c>
      <c r="L70" s="27" t="str">
        <f t="shared" si="143"/>
        <v/>
      </c>
      <c r="M70" s="27" t="str">
        <f t="shared" si="144"/>
        <v/>
      </c>
      <c r="N70" s="27" t="str">
        <f t="shared" si="145"/>
        <v/>
      </c>
      <c r="O70" s="27" t="str">
        <f t="shared" si="146"/>
        <v/>
      </c>
      <c r="P70" s="27" t="str">
        <f t="shared" si="147"/>
        <v/>
      </c>
      <c r="Q70" s="27" t="str">
        <f t="shared" si="148"/>
        <v/>
      </c>
      <c r="R70" s="27" t="str">
        <f t="shared" si="149"/>
        <v/>
      </c>
      <c r="S70" s="27" t="str">
        <f t="shared" si="150"/>
        <v/>
      </c>
      <c r="T70" s="27" t="str">
        <f t="shared" si="151"/>
        <v/>
      </c>
      <c r="U70" s="27" t="str">
        <f t="shared" si="152"/>
        <v/>
      </c>
      <c r="V70" s="27" t="str">
        <f t="shared" si="153"/>
        <v/>
      </c>
      <c r="W70" s="27" t="str">
        <f t="shared" si="154"/>
        <v/>
      </c>
      <c r="X70" s="27" t="str">
        <f t="shared" si="155"/>
        <v>104-F - Other Expenditure,</v>
      </c>
      <c r="Y70" s="27" t="str">
        <f t="shared" si="156"/>
        <v/>
      </c>
      <c r="Z70" s="27" t="str">
        <f t="shared" si="157"/>
        <v/>
      </c>
      <c r="AA70" s="27" t="str">
        <f t="shared" si="158"/>
        <v/>
      </c>
      <c r="AB70" s="27" t="str">
        <f t="shared" si="159"/>
        <v/>
      </c>
      <c r="AC70" s="27" t="str">
        <f t="shared" si="160"/>
        <v/>
      </c>
      <c r="AD70" s="27" t="str">
        <f t="shared" si="161"/>
        <v/>
      </c>
      <c r="AE70" s="27" t="str">
        <f t="shared" si="162"/>
        <v/>
      </c>
      <c r="AF70" s="27" t="str">
        <f t="shared" si="163"/>
        <v/>
      </c>
      <c r="AG70" s="27" t="str">
        <f t="shared" si="164"/>
        <v/>
      </c>
      <c r="AH70" s="27" t="str">
        <f t="shared" si="165"/>
        <v/>
      </c>
      <c r="AI70" s="27" t="str">
        <f t="shared" si="166"/>
        <v/>
      </c>
      <c r="AJ70" s="27" t="str">
        <f t="shared" si="167"/>
        <v/>
      </c>
      <c r="AK70" s="27" t="str">
        <f t="shared" si="168"/>
        <v>102-B - Volume forecast,</v>
      </c>
      <c r="AL70" s="27" t="str">
        <f t="shared" si="169"/>
        <v/>
      </c>
      <c r="AM70" s="27" t="str">
        <f t="shared" si="170"/>
        <v/>
      </c>
      <c r="AN70" s="27" t="str">
        <f t="shared" si="171"/>
        <v/>
      </c>
      <c r="AO70" s="27" t="str">
        <f t="shared" si="172"/>
        <v/>
      </c>
      <c r="AS70" s="27" t="str">
        <f t="shared" si="129"/>
        <v>104-F - Other Expenditure,</v>
      </c>
      <c r="AT70" s="27" t="str">
        <f t="shared" si="130"/>
        <v>102-B - Volume forecast,</v>
      </c>
      <c r="AU70" s="27" t="str">
        <f t="shared" si="131"/>
        <v>Gone up mainly due to 104-F - Other Expenditure,</v>
      </c>
      <c r="AV70" s="27" t="str">
        <f t="shared" si="132"/>
        <v>Gone down mainly due to 102-B - Volume forecast,</v>
      </c>
      <c r="AW70" s="27" t="str">
        <f t="shared" si="133"/>
        <v>Gone up mainly due to 104-F - Other Expenditure,</v>
      </c>
      <c r="AX70" s="27" t="str">
        <f t="shared" si="134"/>
        <v>Gone down mainly due to 102-B - Volume forecast,</v>
      </c>
    </row>
    <row r="71" spans="2:50" hidden="1" outlineLevel="1">
      <c r="B71" s="27" t="s">
        <v>64</v>
      </c>
      <c r="D71" s="27" t="str">
        <f t="shared" si="135"/>
        <v/>
      </c>
      <c r="E71" s="27" t="str">
        <f t="shared" si="136"/>
        <v/>
      </c>
      <c r="F71" s="27" t="str">
        <f t="shared" si="137"/>
        <v/>
      </c>
      <c r="G71" s="27" t="str">
        <f t="shared" si="138"/>
        <v/>
      </c>
      <c r="H71" s="27" t="str">
        <f t="shared" si="139"/>
        <v/>
      </c>
      <c r="I71" s="27" t="str">
        <f t="shared" si="140"/>
        <v/>
      </c>
      <c r="J71" s="27" t="str">
        <f t="shared" si="141"/>
        <v/>
      </c>
      <c r="K71" s="27" t="str">
        <f t="shared" si="142"/>
        <v/>
      </c>
      <c r="L71" s="27" t="str">
        <f t="shared" si="143"/>
        <v/>
      </c>
      <c r="M71" s="27" t="str">
        <f t="shared" si="144"/>
        <v/>
      </c>
      <c r="N71" s="27" t="str">
        <f t="shared" si="145"/>
        <v/>
      </c>
      <c r="O71" s="27" t="str">
        <f t="shared" si="146"/>
        <v/>
      </c>
      <c r="P71" s="27" t="str">
        <f t="shared" si="147"/>
        <v/>
      </c>
      <c r="Q71" s="27" t="str">
        <f t="shared" si="148"/>
        <v/>
      </c>
      <c r="R71" s="27" t="str">
        <f t="shared" si="149"/>
        <v/>
      </c>
      <c r="S71" s="27" t="str">
        <f t="shared" si="150"/>
        <v/>
      </c>
      <c r="T71" s="27" t="str">
        <f t="shared" si="151"/>
        <v/>
      </c>
      <c r="U71" s="27" t="str">
        <f t="shared" si="152"/>
        <v/>
      </c>
      <c r="V71" s="27" t="str">
        <f t="shared" si="153"/>
        <v/>
      </c>
      <c r="W71" s="27" t="str">
        <f t="shared" si="154"/>
        <v/>
      </c>
      <c r="X71" s="27" t="str">
        <f t="shared" si="155"/>
        <v>104-F - Other Expenditure,</v>
      </c>
      <c r="Y71" s="27" t="str">
        <f t="shared" si="156"/>
        <v/>
      </c>
      <c r="Z71" s="27" t="str">
        <f t="shared" si="157"/>
        <v/>
      </c>
      <c r="AA71" s="27" t="str">
        <f t="shared" si="158"/>
        <v/>
      </c>
      <c r="AB71" s="27" t="str">
        <f t="shared" si="159"/>
        <v/>
      </c>
      <c r="AC71" s="27" t="str">
        <f t="shared" si="160"/>
        <v/>
      </c>
      <c r="AD71" s="27" t="str">
        <f t="shared" si="161"/>
        <v/>
      </c>
      <c r="AE71" s="27" t="str">
        <f t="shared" si="162"/>
        <v/>
      </c>
      <c r="AF71" s="27" t="str">
        <f t="shared" si="163"/>
        <v/>
      </c>
      <c r="AG71" s="27" t="str">
        <f t="shared" si="164"/>
        <v>103-D - Peaking probabailities,</v>
      </c>
      <c r="AH71" s="27" t="str">
        <f t="shared" si="165"/>
        <v/>
      </c>
      <c r="AI71" s="27" t="str">
        <f t="shared" si="166"/>
        <v/>
      </c>
      <c r="AJ71" s="27" t="str">
        <f t="shared" si="167"/>
        <v/>
      </c>
      <c r="AK71" s="27" t="str">
        <f t="shared" si="168"/>
        <v>102-B - Volume forecast,</v>
      </c>
      <c r="AL71" s="27" t="str">
        <f t="shared" si="169"/>
        <v/>
      </c>
      <c r="AM71" s="27" t="str">
        <f t="shared" si="170"/>
        <v/>
      </c>
      <c r="AN71" s="27" t="str">
        <f t="shared" si="171"/>
        <v/>
      </c>
      <c r="AO71" s="27" t="str">
        <f t="shared" si="172"/>
        <v/>
      </c>
      <c r="AS71" s="27" t="str">
        <f t="shared" si="129"/>
        <v>104-F - Other Expenditure,</v>
      </c>
      <c r="AT71" s="27" t="str">
        <f t="shared" si="130"/>
        <v>103-D - Peaking probabailities,102-B - Volume forecast,</v>
      </c>
      <c r="AU71" s="27" t="str">
        <f t="shared" si="131"/>
        <v>Gone up mainly due to 104-F - Other Expenditure,</v>
      </c>
      <c r="AV71" s="27" t="str">
        <f t="shared" si="132"/>
        <v>Gone down mainly due to 103-D - Peaking probabailities,102-B - Volume forecast,</v>
      </c>
      <c r="AW71" s="27" t="str">
        <f t="shared" si="133"/>
        <v>Gone up mainly due to 104-F - Other Expenditure,</v>
      </c>
      <c r="AX71" s="27" t="str">
        <f t="shared" si="134"/>
        <v>Gone down mainly due to 103-D - Peaking probabailities,102-B - Volume forecast,</v>
      </c>
    </row>
    <row r="72" spans="2:50" hidden="1" outlineLevel="1">
      <c r="B72" s="27" t="s">
        <v>65</v>
      </c>
      <c r="D72" s="27" t="str">
        <f t="shared" si="135"/>
        <v/>
      </c>
      <c r="E72" s="27" t="str">
        <f t="shared" si="136"/>
        <v/>
      </c>
      <c r="F72" s="27" t="str">
        <f t="shared" si="137"/>
        <v/>
      </c>
      <c r="G72" s="27" t="str">
        <f t="shared" si="138"/>
        <v/>
      </c>
      <c r="H72" s="27" t="str">
        <f t="shared" si="139"/>
        <v/>
      </c>
      <c r="I72" s="27" t="str">
        <f t="shared" si="140"/>
        <v/>
      </c>
      <c r="J72" s="27" t="str">
        <f t="shared" si="141"/>
        <v/>
      </c>
      <c r="K72" s="27" t="str">
        <f t="shared" si="142"/>
        <v/>
      </c>
      <c r="L72" s="27" t="str">
        <f t="shared" si="143"/>
        <v/>
      </c>
      <c r="M72" s="27" t="str">
        <f t="shared" si="144"/>
        <v/>
      </c>
      <c r="N72" s="27" t="str">
        <f t="shared" si="145"/>
        <v/>
      </c>
      <c r="O72" s="27" t="str">
        <f t="shared" si="146"/>
        <v/>
      </c>
      <c r="P72" s="27" t="str">
        <f t="shared" si="147"/>
        <v/>
      </c>
      <c r="Q72" s="27" t="str">
        <f t="shared" si="148"/>
        <v/>
      </c>
      <c r="R72" s="27" t="str">
        <f t="shared" si="149"/>
        <v/>
      </c>
      <c r="S72" s="27" t="str">
        <f t="shared" si="150"/>
        <v/>
      </c>
      <c r="T72" s="27" t="str">
        <f t="shared" si="151"/>
        <v/>
      </c>
      <c r="U72" s="27" t="str">
        <f t="shared" si="152"/>
        <v>102-A - Load characteristics (Coincidence Factor),</v>
      </c>
      <c r="V72" s="27" t="str">
        <f t="shared" si="153"/>
        <v/>
      </c>
      <c r="W72" s="27" t="str">
        <f t="shared" si="154"/>
        <v/>
      </c>
      <c r="X72" s="27" t="str">
        <f t="shared" si="155"/>
        <v>104-F - Other Expenditure,</v>
      </c>
      <c r="Y72" s="27" t="str">
        <f t="shared" si="156"/>
        <v/>
      </c>
      <c r="Z72" s="27" t="str">
        <f t="shared" si="157"/>
        <v/>
      </c>
      <c r="AA72" s="27" t="str">
        <f t="shared" si="158"/>
        <v/>
      </c>
      <c r="AB72" s="27" t="str">
        <f t="shared" si="159"/>
        <v/>
      </c>
      <c r="AC72" s="27" t="str">
        <f t="shared" si="160"/>
        <v>102-C - Time band split of units,</v>
      </c>
      <c r="AD72" s="27" t="str">
        <f t="shared" si="161"/>
        <v/>
      </c>
      <c r="AE72" s="27" t="str">
        <f t="shared" si="162"/>
        <v/>
      </c>
      <c r="AF72" s="27" t="str">
        <f t="shared" si="163"/>
        <v/>
      </c>
      <c r="AG72" s="27" t="str">
        <f t="shared" si="164"/>
        <v>103-D - Peaking probabailities,</v>
      </c>
      <c r="AH72" s="27" t="str">
        <f t="shared" si="165"/>
        <v/>
      </c>
      <c r="AI72" s="27" t="str">
        <f t="shared" si="166"/>
        <v/>
      </c>
      <c r="AJ72" s="27" t="str">
        <f t="shared" si="167"/>
        <v/>
      </c>
      <c r="AK72" s="27" t="str">
        <f t="shared" si="168"/>
        <v>102-B - Volume forecast,</v>
      </c>
      <c r="AL72" s="27" t="str">
        <f t="shared" si="169"/>
        <v/>
      </c>
      <c r="AM72" s="27" t="str">
        <f t="shared" si="170"/>
        <v/>
      </c>
      <c r="AN72" s="27" t="str">
        <f t="shared" si="171"/>
        <v/>
      </c>
      <c r="AO72" s="27" t="str">
        <f t="shared" si="172"/>
        <v/>
      </c>
      <c r="AS72" s="27" t="str">
        <f t="shared" si="129"/>
        <v>104-F - Other Expenditure,</v>
      </c>
      <c r="AT72" s="27" t="str">
        <f t="shared" si="130"/>
        <v>102-A - Load characteristics (Coincidence Factor),102-C - Time band split of units,103-D - Peaking probabailities,102-B - Volume forecast,</v>
      </c>
      <c r="AU72" s="27" t="str">
        <f t="shared" si="131"/>
        <v>Gone up mainly due to 104-F - Other Expenditure,</v>
      </c>
      <c r="AV72" s="27" t="str">
        <f t="shared" si="132"/>
        <v>Gone down mainly due to 102-A - Load characteristics (Coincidence Factor),102-C - Time band split of units,103-D - Peaking probabailities,102-B - Volume forecast,</v>
      </c>
      <c r="AW72" s="27" t="str">
        <f t="shared" si="133"/>
        <v>Gone up mainly due to 104-F - Other Expenditure,</v>
      </c>
      <c r="AX72" s="27" t="str">
        <f t="shared" si="134"/>
        <v>Gone down mainly due to 102-A - Load characteristics (Coincidence Factor),102-C - Time band split of units,103-D - Peaking probabailities,102-B - Volume forecast,</v>
      </c>
    </row>
    <row r="73" spans="2:50" hidden="1" outlineLevel="1">
      <c r="B73" s="27" t="s">
        <v>66</v>
      </c>
      <c r="D73" s="27" t="str">
        <f t="shared" si="135"/>
        <v/>
      </c>
      <c r="E73" s="27" t="str">
        <f t="shared" si="136"/>
        <v/>
      </c>
      <c r="F73" s="27" t="str">
        <f t="shared" si="137"/>
        <v/>
      </c>
      <c r="G73" s="27" t="str">
        <f t="shared" si="138"/>
        <v/>
      </c>
      <c r="H73" s="27" t="str">
        <f t="shared" si="139"/>
        <v/>
      </c>
      <c r="I73" s="27" t="str">
        <f t="shared" si="140"/>
        <v/>
      </c>
      <c r="J73" s="27" t="str">
        <f t="shared" si="141"/>
        <v/>
      </c>
      <c r="K73" s="27" t="str">
        <f t="shared" si="142"/>
        <v/>
      </c>
      <c r="L73" s="27" t="str">
        <f t="shared" si="143"/>
        <v/>
      </c>
      <c r="M73" s="27" t="str">
        <f t="shared" si="144"/>
        <v/>
      </c>
      <c r="N73" s="27" t="str">
        <f t="shared" si="145"/>
        <v/>
      </c>
      <c r="O73" s="27" t="str">
        <f t="shared" si="146"/>
        <v/>
      </c>
      <c r="P73" s="27" t="str">
        <f t="shared" si="147"/>
        <v/>
      </c>
      <c r="Q73" s="27" t="str">
        <f t="shared" si="148"/>
        <v/>
      </c>
      <c r="R73" s="27" t="str">
        <f t="shared" si="149"/>
        <v/>
      </c>
      <c r="S73" s="27" t="str">
        <f t="shared" si="150"/>
        <v/>
      </c>
      <c r="T73" s="27" t="str">
        <f t="shared" si="151"/>
        <v/>
      </c>
      <c r="U73" s="27" t="str">
        <f t="shared" si="152"/>
        <v/>
      </c>
      <c r="V73" s="27" t="str">
        <f t="shared" si="153"/>
        <v/>
      </c>
      <c r="W73" s="27" t="str">
        <f t="shared" si="154"/>
        <v/>
      </c>
      <c r="X73" s="27" t="str">
        <f t="shared" si="155"/>
        <v>104-F - Other Expenditure,</v>
      </c>
      <c r="Y73" s="27" t="str">
        <f t="shared" si="156"/>
        <v/>
      </c>
      <c r="Z73" s="27" t="str">
        <f t="shared" si="157"/>
        <v/>
      </c>
      <c r="AA73" s="27" t="str">
        <f t="shared" si="158"/>
        <v/>
      </c>
      <c r="AB73" s="27" t="str">
        <f t="shared" si="159"/>
        <v/>
      </c>
      <c r="AC73" s="27" t="str">
        <f t="shared" si="160"/>
        <v/>
      </c>
      <c r="AD73" s="27" t="str">
        <f t="shared" si="161"/>
        <v/>
      </c>
      <c r="AE73" s="27" t="str">
        <f t="shared" si="162"/>
        <v/>
      </c>
      <c r="AF73" s="27" t="str">
        <f t="shared" si="163"/>
        <v>103-D - Peaking probabailities,</v>
      </c>
      <c r="AG73" s="27" t="str">
        <f t="shared" si="164"/>
        <v/>
      </c>
      <c r="AH73" s="27" t="str">
        <f t="shared" si="165"/>
        <v/>
      </c>
      <c r="AI73" s="27" t="str">
        <f t="shared" si="166"/>
        <v/>
      </c>
      <c r="AJ73" s="27" t="str">
        <f t="shared" si="167"/>
        <v/>
      </c>
      <c r="AK73" s="27" t="str">
        <f t="shared" si="168"/>
        <v>102-B - Volume forecast,</v>
      </c>
      <c r="AL73" s="27" t="str">
        <f t="shared" si="169"/>
        <v/>
      </c>
      <c r="AM73" s="27" t="str">
        <f t="shared" si="170"/>
        <v/>
      </c>
      <c r="AN73" s="27" t="str">
        <f t="shared" si="171"/>
        <v/>
      </c>
      <c r="AO73" s="27" t="str">
        <f t="shared" si="172"/>
        <v/>
      </c>
      <c r="AS73" s="27" t="str">
        <f t="shared" si="129"/>
        <v>104-F - Other Expenditure,103-D - Peaking probabailities,</v>
      </c>
      <c r="AT73" s="27" t="str">
        <f t="shared" si="130"/>
        <v>102-B - Volume forecast,</v>
      </c>
      <c r="AU73" s="27" t="str">
        <f t="shared" si="131"/>
        <v>Gone up mainly due to 104-F - Other Expenditure,103-D - Peaking probabailities,</v>
      </c>
      <c r="AV73" s="27" t="str">
        <f t="shared" si="132"/>
        <v>Gone down mainly due to 102-B - Volume forecast,</v>
      </c>
      <c r="AW73" s="27" t="str">
        <f t="shared" si="133"/>
        <v>Gone up mainly due to 104-F - Other Expenditure,103-D - Peaking probabailities,</v>
      </c>
      <c r="AX73" s="27" t="str">
        <f t="shared" si="134"/>
        <v>Gone down mainly due to 102-B - Volume forecast,</v>
      </c>
    </row>
    <row r="74" spans="2:50" hidden="1" outlineLevel="1">
      <c r="B74" s="27" t="s">
        <v>24</v>
      </c>
      <c r="G74" s="27" t="str">
        <f t="shared" ref="G74" si="173">IF(OR(F51="-",F51&gt;-0.02),"",F$30&amp;",")</f>
        <v/>
      </c>
      <c r="H74" s="27" t="str">
        <f t="shared" si="139"/>
        <v/>
      </c>
      <c r="I74" s="27" t="str">
        <f t="shared" ref="I74" si="174">IF(OR(H51="-",H51&gt;-0.02),"",H$30&amp;",")</f>
        <v/>
      </c>
      <c r="J74" s="27" t="str">
        <f t="shared" si="141"/>
        <v/>
      </c>
      <c r="K74" s="27" t="str">
        <f t="shared" ref="K74" si="175">IF(OR(J51="-",J51&gt;-0.02),"",J$30&amp;",")</f>
        <v/>
      </c>
      <c r="L74" s="27" t="str">
        <f t="shared" si="143"/>
        <v/>
      </c>
      <c r="M74" s="27" t="str">
        <f t="shared" ref="M74" si="176">IF(OR(L51="-",L51&gt;-0.02),"",L$30&amp;",")</f>
        <v/>
      </c>
      <c r="N74" s="27" t="str">
        <f t="shared" si="145"/>
        <v/>
      </c>
      <c r="O74" s="27" t="str">
        <f t="shared" ref="O74" si="177">IF(OR(N51="-",N51&gt;-0.02),"",N$30&amp;",")</f>
        <v/>
      </c>
      <c r="P74" s="27" t="str">
        <f t="shared" si="147"/>
        <v/>
      </c>
      <c r="Q74" s="27" t="str">
        <f t="shared" ref="Q74" si="178">IF(OR(P51="-",P51&gt;-0.02),"",P$30&amp;",")</f>
        <v/>
      </c>
      <c r="R74" s="27" t="str">
        <f t="shared" si="149"/>
        <v/>
      </c>
      <c r="S74" s="27" t="str">
        <f t="shared" ref="S74" si="179">IF(OR(R51="-",R51&gt;-0.02),"",R$30&amp;",")</f>
        <v/>
      </c>
      <c r="T74" s="27" t="str">
        <f t="shared" si="151"/>
        <v/>
      </c>
      <c r="U74" s="27" t="str">
        <f t="shared" ref="U74" si="180">IF(OR(T51="-",T51&gt;-0.02),"",T$30&amp;",")</f>
        <v/>
      </c>
      <c r="V74" s="27" t="str">
        <f t="shared" si="153"/>
        <v/>
      </c>
      <c r="W74" s="27" t="str">
        <f t="shared" ref="W74" si="181">IF(OR(V51="-",V51&gt;-0.02),"",V$30&amp;",")</f>
        <v/>
      </c>
      <c r="X74" s="27" t="str">
        <f t="shared" si="155"/>
        <v>104-F - Other Expenditure,</v>
      </c>
      <c r="Y74" s="27" t="str">
        <f t="shared" ref="Y74" si="182">IF(OR(X51="-",X51&gt;-0.02),"",X$30&amp;",")</f>
        <v/>
      </c>
      <c r="Z74" s="27" t="str">
        <f t="shared" si="157"/>
        <v/>
      </c>
      <c r="AA74" s="27" t="str">
        <f t="shared" ref="AA74" si="183">IF(OR(Z51="-",Z51&gt;-0.02),"",Z$30&amp;",")</f>
        <v/>
      </c>
      <c r="AB74" s="27" t="str">
        <f t="shared" si="159"/>
        <v/>
      </c>
      <c r="AC74" s="27" t="str">
        <f t="shared" ref="AC74" si="184">IF(OR(AB51="-",AB51&gt;-0.02),"",AB$30&amp;",")</f>
        <v/>
      </c>
      <c r="AD74" s="27" t="str">
        <f t="shared" si="161"/>
        <v/>
      </c>
      <c r="AE74" s="27" t="str">
        <f t="shared" ref="AE74" si="185">IF(OR(AD51="-",AD51&gt;-0.02),"",AD$30&amp;",")</f>
        <v/>
      </c>
      <c r="AF74" s="27" t="str">
        <f t="shared" si="163"/>
        <v/>
      </c>
      <c r="AG74" s="27" t="str">
        <f t="shared" ref="AG74" si="186">IF(OR(AF51="-",AF51&gt;-0.02),"",AF$30&amp;",")</f>
        <v/>
      </c>
      <c r="AH74" s="27" t="str">
        <f t="shared" si="165"/>
        <v/>
      </c>
      <c r="AI74" s="27" t="str">
        <f t="shared" ref="AI74" si="187">IF(OR(AH51="-",AH51&gt;-0.02),"",AH$30&amp;",")</f>
        <v/>
      </c>
      <c r="AJ74" s="27" t="str">
        <f t="shared" si="167"/>
        <v/>
      </c>
      <c r="AK74" s="27" t="str">
        <f t="shared" ref="AK74" si="188">IF(OR(AJ51="-",AJ51&gt;-0.02),"",AJ$30&amp;",")</f>
        <v>102-B - Volume forecast,</v>
      </c>
      <c r="AL74" s="27" t="str">
        <f t="shared" si="169"/>
        <v/>
      </c>
      <c r="AM74" s="27" t="str">
        <f t="shared" ref="AM74" si="189">IF(OR(AL51="-",AL51&gt;-0.02),"",AL$30&amp;",")</f>
        <v/>
      </c>
      <c r="AN74" s="27" t="str">
        <f t="shared" si="171"/>
        <v/>
      </c>
      <c r="AO74" s="27" t="str">
        <f t="shared" ref="AO74" si="190">IF(OR(AN51="-",AN51&gt;-0.02),"",AN$30&amp;",")</f>
        <v/>
      </c>
      <c r="AS74" s="27" t="str">
        <f t="shared" si="129"/>
        <v>104-F - Other Expenditure,</v>
      </c>
      <c r="AT74" s="27" t="str">
        <f t="shared" si="130"/>
        <v>102-B - Volume forecast,</v>
      </c>
      <c r="AU74" s="27" t="str">
        <f t="shared" si="131"/>
        <v>Gone up mainly due to 104-F - Other Expenditure,</v>
      </c>
      <c r="AV74" s="27" t="str">
        <f t="shared" si="132"/>
        <v>Gone down mainly due to 102-B - Volume forecast,</v>
      </c>
      <c r="AW74" s="27" t="str">
        <f t="shared" si="133"/>
        <v>Gone up mainly due to 104-F - Other Expenditure,</v>
      </c>
      <c r="AX74" s="27" t="str">
        <f t="shared" si="134"/>
        <v>Gone down mainly due to 102-B - Volume forecast,</v>
      </c>
    </row>
    <row r="75" spans="2:50" hidden="1" outlineLevel="1"/>
    <row r="76" spans="2:50" hidden="1" outlineLevel="1"/>
    <row r="77" spans="2:50" hidden="1" outlineLevel="1"/>
    <row r="78" spans="2:50" hidden="1" outlineLevel="1"/>
    <row r="79" spans="2:50" hidden="1" outlineLevel="1"/>
    <row r="80" spans="2:50" hidden="1" outlineLevel="1"/>
    <row r="81" spans="2:46" hidden="1" outlineLevel="1"/>
    <row r="82" spans="2:46" hidden="1" outlineLevel="1"/>
    <row r="83" spans="2:46" ht="15.75" hidden="1" outlineLevel="1" thickBot="1"/>
    <row r="84" spans="2:46" ht="60.75" hidden="1" customHeight="1" outlineLevel="1">
      <c r="D84" s="55" t="s">
        <v>81</v>
      </c>
      <c r="E84" s="56"/>
      <c r="F84" s="55" t="s">
        <v>82</v>
      </c>
      <c r="G84" s="56"/>
      <c r="H84" s="55" t="s">
        <v>86</v>
      </c>
      <c r="I84" s="56"/>
      <c r="J84" s="55" t="s">
        <v>30</v>
      </c>
      <c r="K84" s="56"/>
      <c r="L84" s="55" t="s">
        <v>0</v>
      </c>
      <c r="M84" s="56"/>
      <c r="N84" s="55" t="s">
        <v>29</v>
      </c>
      <c r="O84" s="56"/>
      <c r="P84" s="55" t="s">
        <v>1</v>
      </c>
      <c r="Q84" s="56"/>
      <c r="R84" s="55" t="s">
        <v>45</v>
      </c>
      <c r="S84" s="56"/>
      <c r="T84" s="55" t="s">
        <v>46</v>
      </c>
      <c r="U84" s="56"/>
      <c r="V84" s="55" t="s">
        <v>2</v>
      </c>
      <c r="W84" s="56"/>
      <c r="X84" s="55" t="s">
        <v>3</v>
      </c>
      <c r="Y84" s="56"/>
      <c r="Z84" s="55" t="s">
        <v>4</v>
      </c>
      <c r="AA84" s="56"/>
      <c r="AB84" s="55" t="s">
        <v>5</v>
      </c>
      <c r="AC84" s="56"/>
      <c r="AD84" s="55" t="s">
        <v>32</v>
      </c>
      <c r="AE84" s="56"/>
      <c r="AF84" s="55" t="s">
        <v>6</v>
      </c>
      <c r="AG84" s="56"/>
      <c r="AH84" s="55" t="s">
        <v>7</v>
      </c>
      <c r="AI84" s="56"/>
      <c r="AJ84" s="55" t="s">
        <v>8</v>
      </c>
      <c r="AK84" s="56"/>
      <c r="AL84" s="55" t="s">
        <v>87</v>
      </c>
      <c r="AM84" s="56"/>
      <c r="AN84" s="55" t="s">
        <v>31</v>
      </c>
      <c r="AO84" s="56"/>
    </row>
    <row r="85" spans="2:46" ht="60.75" hidden="1" outlineLevel="1" thickBot="1">
      <c r="B85" s="28" t="s">
        <v>9</v>
      </c>
      <c r="D85" s="39" t="s">
        <v>10</v>
      </c>
      <c r="E85" s="40" t="s">
        <v>11</v>
      </c>
      <c r="F85" s="39"/>
      <c r="G85" s="40" t="s">
        <v>11</v>
      </c>
      <c r="H85" s="39"/>
      <c r="I85" s="40" t="s">
        <v>11</v>
      </c>
      <c r="J85" s="39"/>
      <c r="K85" s="40" t="s">
        <v>11</v>
      </c>
      <c r="L85" s="39"/>
      <c r="M85" s="40" t="s">
        <v>11</v>
      </c>
      <c r="N85" s="39"/>
      <c r="O85" s="40" t="s">
        <v>11</v>
      </c>
      <c r="P85" s="39"/>
      <c r="Q85" s="40" t="s">
        <v>11</v>
      </c>
      <c r="R85" s="39"/>
      <c r="S85" s="40" t="s">
        <v>11</v>
      </c>
      <c r="T85" s="39"/>
      <c r="U85" s="40" t="s">
        <v>11</v>
      </c>
      <c r="V85" s="39"/>
      <c r="W85" s="40" t="s">
        <v>11</v>
      </c>
      <c r="X85" s="39"/>
      <c r="Y85" s="40" t="s">
        <v>11</v>
      </c>
      <c r="Z85" s="39"/>
      <c r="AA85" s="40" t="s">
        <v>11</v>
      </c>
      <c r="AB85" s="39"/>
      <c r="AC85" s="40" t="s">
        <v>11</v>
      </c>
      <c r="AD85" s="39"/>
      <c r="AE85" s="40" t="s">
        <v>11</v>
      </c>
      <c r="AF85" s="39"/>
      <c r="AG85" s="40" t="s">
        <v>11</v>
      </c>
      <c r="AH85" s="39"/>
      <c r="AI85" s="40" t="s">
        <v>11</v>
      </c>
      <c r="AJ85" s="39"/>
      <c r="AK85" s="40" t="s">
        <v>11</v>
      </c>
      <c r="AL85" s="39"/>
      <c r="AM85" s="40" t="s">
        <v>11</v>
      </c>
      <c r="AN85" s="39"/>
      <c r="AO85" s="40" t="s">
        <v>11</v>
      </c>
    </row>
    <row r="86" spans="2:46" ht="5.25" hidden="1" customHeight="1" outlineLevel="1" thickBot="1"/>
    <row r="87" spans="2:46" ht="15.75" hidden="1" outlineLevel="1">
      <c r="B87" s="29" t="s">
        <v>12</v>
      </c>
      <c r="D87" s="30"/>
      <c r="E87" s="31">
        <v>2.7971379338357916</v>
      </c>
      <c r="F87" s="30"/>
      <c r="G87" s="31">
        <v>2.7971379338357916</v>
      </c>
      <c r="H87" s="30"/>
      <c r="I87" s="31">
        <v>2.7901757490899439</v>
      </c>
      <c r="J87" s="30"/>
      <c r="K87" s="31">
        <v>2.7823259630704245</v>
      </c>
      <c r="L87" s="30"/>
      <c r="M87" s="31">
        <v>2.787274465207064</v>
      </c>
      <c r="N87" s="30"/>
      <c r="O87" s="31">
        <v>2.7903259630704245</v>
      </c>
      <c r="P87" s="30"/>
      <c r="Q87" s="31">
        <v>2.7913259630704248</v>
      </c>
      <c r="R87" s="30"/>
      <c r="S87" s="31">
        <v>2.8080255351094641</v>
      </c>
      <c r="T87" s="30"/>
      <c r="U87" s="31">
        <v>2.6946263910313846</v>
      </c>
      <c r="V87" s="30"/>
      <c r="W87" s="31">
        <v>2.6916263910313845</v>
      </c>
      <c r="X87" s="30"/>
      <c r="Y87" s="31">
        <v>2.7189353782115471</v>
      </c>
      <c r="Z87" s="30"/>
      <c r="AA87" s="31">
        <v>2.7189353782115471</v>
      </c>
      <c r="AB87" s="30"/>
      <c r="AC87" s="31">
        <v>2.7219353782115472</v>
      </c>
      <c r="AD87" s="30"/>
      <c r="AE87" s="31">
        <v>2.7219353782115472</v>
      </c>
      <c r="AF87" s="30"/>
      <c r="AG87" s="31">
        <v>2.7210855921920274</v>
      </c>
      <c r="AH87" s="30"/>
      <c r="AI87" s="31">
        <v>2.7210855921920274</v>
      </c>
      <c r="AJ87" s="30"/>
      <c r="AK87" s="31">
        <v>2.6340826483971309</v>
      </c>
      <c r="AL87" s="30"/>
      <c r="AM87" s="31">
        <v>2.6300826483971309</v>
      </c>
      <c r="AN87" s="30"/>
      <c r="AO87" s="31">
        <v>2.629082648397131</v>
      </c>
      <c r="AQ87" s="32"/>
      <c r="AS87" s="33"/>
      <c r="AT87" s="34"/>
    </row>
    <row r="88" spans="2:46" ht="15.75" hidden="1" outlineLevel="1">
      <c r="B88" s="29" t="s">
        <v>13</v>
      </c>
      <c r="D88" s="35"/>
      <c r="E88" s="36">
        <v>2.03403920771389</v>
      </c>
      <c r="F88" s="35"/>
      <c r="G88" s="36">
        <v>2.0340392077138896</v>
      </c>
      <c r="H88" s="35"/>
      <c r="I88" s="36">
        <v>2.0390023208255346</v>
      </c>
      <c r="J88" s="35"/>
      <c r="K88" s="36">
        <v>2.0371703768444234</v>
      </c>
      <c r="L88" s="35"/>
      <c r="M88" s="36">
        <v>2.0308654491404683</v>
      </c>
      <c r="N88" s="35"/>
      <c r="O88" s="36">
        <v>2.0327316554309478</v>
      </c>
      <c r="P88" s="35"/>
      <c r="Q88" s="36">
        <v>2.0327316554309478</v>
      </c>
      <c r="R88" s="35"/>
      <c r="S88" s="36">
        <v>1.9967954052151911</v>
      </c>
      <c r="T88" s="35"/>
      <c r="U88" s="36">
        <v>1.994007983481872</v>
      </c>
      <c r="V88" s="35"/>
      <c r="W88" s="36">
        <v>1.9959870590864734</v>
      </c>
      <c r="X88" s="35"/>
      <c r="Y88" s="36">
        <v>1.9863337567964863</v>
      </c>
      <c r="Z88" s="35"/>
      <c r="AA88" s="36">
        <v>1.9863337567964863</v>
      </c>
      <c r="AB88" s="35"/>
      <c r="AC88" s="36">
        <v>1.9878412297948425</v>
      </c>
      <c r="AD88" s="35"/>
      <c r="AE88" s="36">
        <v>1.9878412297948425</v>
      </c>
      <c r="AF88" s="35"/>
      <c r="AG88" s="36">
        <v>1.9959973290163606</v>
      </c>
      <c r="AH88" s="35"/>
      <c r="AI88" s="36">
        <v>1.9959973290163606</v>
      </c>
      <c r="AJ88" s="35"/>
      <c r="AK88" s="36">
        <v>1.9200617271322118</v>
      </c>
      <c r="AL88" s="35"/>
      <c r="AM88" s="36">
        <v>1.9155646396140671</v>
      </c>
      <c r="AN88" s="35"/>
      <c r="AO88" s="36">
        <v>1.9150617271322119</v>
      </c>
      <c r="AQ88" s="32"/>
      <c r="AS88" s="33"/>
      <c r="AT88" s="34"/>
    </row>
    <row r="89" spans="2:46" ht="15.75" hidden="1" outlineLevel="1">
      <c r="B89" s="29" t="s">
        <v>14</v>
      </c>
      <c r="D89" s="35"/>
      <c r="E89" s="36">
        <v>0.82199999999999995</v>
      </c>
      <c r="F89" s="35"/>
      <c r="G89" s="36">
        <v>0.82199999999999984</v>
      </c>
      <c r="H89" s="35"/>
      <c r="I89" s="36">
        <v>0.84499999999999986</v>
      </c>
      <c r="J89" s="35"/>
      <c r="K89" s="36">
        <v>0.85099999999999976</v>
      </c>
      <c r="L89" s="35"/>
      <c r="M89" s="36">
        <v>0.82799999999999985</v>
      </c>
      <c r="N89" s="35"/>
      <c r="O89" s="36">
        <v>0.82699999999999996</v>
      </c>
      <c r="P89" s="35"/>
      <c r="Q89" s="36">
        <v>0.82699999999999996</v>
      </c>
      <c r="R89" s="35"/>
      <c r="S89" s="36">
        <v>0.80900000000000005</v>
      </c>
      <c r="T89" s="35"/>
      <c r="U89" s="36">
        <v>0.83499999999999996</v>
      </c>
      <c r="V89" s="35"/>
      <c r="W89" s="36">
        <v>0.84399999999999997</v>
      </c>
      <c r="X89" s="35"/>
      <c r="Y89" s="36">
        <v>0.77399999999999991</v>
      </c>
      <c r="Z89" s="35"/>
      <c r="AA89" s="36">
        <v>0.77399999999999991</v>
      </c>
      <c r="AB89" s="35"/>
      <c r="AC89" s="36">
        <v>0.77300000000000002</v>
      </c>
      <c r="AD89" s="35"/>
      <c r="AE89" s="36">
        <v>0.77399999999999991</v>
      </c>
      <c r="AF89" s="35"/>
      <c r="AG89" s="36">
        <v>0.78699999999999992</v>
      </c>
      <c r="AH89" s="35"/>
      <c r="AI89" s="36">
        <v>0.78699999999999992</v>
      </c>
      <c r="AJ89" s="35"/>
      <c r="AK89" s="36">
        <v>0.73799999999999999</v>
      </c>
      <c r="AL89" s="35"/>
      <c r="AM89" s="36">
        <v>0.73299999999999998</v>
      </c>
      <c r="AN89" s="35"/>
      <c r="AO89" s="36">
        <v>0.73299999999999998</v>
      </c>
      <c r="AQ89" s="32"/>
      <c r="AS89" s="33"/>
      <c r="AT89" s="34"/>
    </row>
    <row r="90" spans="2:46" ht="15.75" hidden="1" outlineLevel="1">
      <c r="B90" s="29" t="s">
        <v>15</v>
      </c>
      <c r="D90" s="35"/>
      <c r="E90" s="36">
        <v>2.3571209116208123</v>
      </c>
      <c r="F90" s="35"/>
      <c r="G90" s="36">
        <v>2.3571209116208118</v>
      </c>
      <c r="H90" s="35"/>
      <c r="I90" s="36">
        <v>2.3531306753241168</v>
      </c>
      <c r="J90" s="35"/>
      <c r="K90" s="36">
        <v>2.3464276546329415</v>
      </c>
      <c r="L90" s="35"/>
      <c r="M90" s="36">
        <v>2.3533487994711653</v>
      </c>
      <c r="N90" s="35"/>
      <c r="O90" s="36">
        <v>2.3514276546329413</v>
      </c>
      <c r="P90" s="35"/>
      <c r="Q90" s="36">
        <v>2.3514276546329413</v>
      </c>
      <c r="R90" s="35"/>
      <c r="S90" s="36">
        <v>2.3998336960152908</v>
      </c>
      <c r="T90" s="35"/>
      <c r="U90" s="36">
        <v>2.5180216132505917</v>
      </c>
      <c r="V90" s="35"/>
      <c r="W90" s="36">
        <v>2.5160216132505919</v>
      </c>
      <c r="X90" s="35"/>
      <c r="Y90" s="36">
        <v>2.5124947442212502</v>
      </c>
      <c r="Z90" s="35"/>
      <c r="AA90" s="36">
        <v>2.5124947442212502</v>
      </c>
      <c r="AB90" s="35"/>
      <c r="AC90" s="36">
        <v>2.5094947442212501</v>
      </c>
      <c r="AD90" s="35"/>
      <c r="AE90" s="36">
        <v>2.5094947442212501</v>
      </c>
      <c r="AF90" s="35"/>
      <c r="AG90" s="36">
        <v>2.508791723530075</v>
      </c>
      <c r="AH90" s="35"/>
      <c r="AI90" s="36">
        <v>2.508791723530075</v>
      </c>
      <c r="AJ90" s="35"/>
      <c r="AK90" s="36">
        <v>2.4350869438572285</v>
      </c>
      <c r="AL90" s="35"/>
      <c r="AM90" s="36">
        <v>2.4300869438572281</v>
      </c>
      <c r="AN90" s="35"/>
      <c r="AO90" s="36">
        <v>2.4300869438572281</v>
      </c>
      <c r="AQ90" s="32"/>
      <c r="AS90" s="33"/>
      <c r="AT90" s="34"/>
    </row>
    <row r="91" spans="2:46" ht="15.75" hidden="1" outlineLevel="1">
      <c r="B91" s="29" t="s">
        <v>16</v>
      </c>
      <c r="D91" s="35"/>
      <c r="E91" s="36">
        <v>1.9807686404043214</v>
      </c>
      <c r="F91" s="35"/>
      <c r="G91" s="36">
        <v>1.9807686404043212</v>
      </c>
      <c r="H91" s="35"/>
      <c r="I91" s="36">
        <v>1.9831114399224885</v>
      </c>
      <c r="J91" s="35"/>
      <c r="K91" s="36">
        <v>1.9788549760459111</v>
      </c>
      <c r="L91" s="35"/>
      <c r="M91" s="36">
        <v>1.9794344145817018</v>
      </c>
      <c r="N91" s="35"/>
      <c r="O91" s="36">
        <v>1.9777109944707068</v>
      </c>
      <c r="P91" s="35"/>
      <c r="Q91" s="36">
        <v>1.9774420538361421</v>
      </c>
      <c r="R91" s="35"/>
      <c r="S91" s="36">
        <v>1.9852996847621203</v>
      </c>
      <c r="T91" s="35"/>
      <c r="U91" s="36">
        <v>2.0583873093006431</v>
      </c>
      <c r="V91" s="35"/>
      <c r="W91" s="36">
        <v>2.0586145969154215</v>
      </c>
      <c r="X91" s="35"/>
      <c r="Y91" s="36">
        <v>2.0352209442151357</v>
      </c>
      <c r="Z91" s="35"/>
      <c r="AA91" s="36">
        <v>2.0352209442151357</v>
      </c>
      <c r="AB91" s="35"/>
      <c r="AC91" s="36">
        <v>2.0288345880225243</v>
      </c>
      <c r="AD91" s="35"/>
      <c r="AE91" s="36">
        <v>2.0288345880225243</v>
      </c>
      <c r="AF91" s="35"/>
      <c r="AG91" s="36">
        <v>2.0319228273187711</v>
      </c>
      <c r="AH91" s="35"/>
      <c r="AI91" s="36">
        <v>2.0319228273187711</v>
      </c>
      <c r="AJ91" s="35"/>
      <c r="AK91" s="36">
        <v>1.973827732019183</v>
      </c>
      <c r="AL91" s="35"/>
      <c r="AM91" s="36">
        <v>1.9695315563670477</v>
      </c>
      <c r="AN91" s="35"/>
      <c r="AO91" s="36">
        <v>1.9688277320191829</v>
      </c>
      <c r="AQ91" s="32"/>
      <c r="AS91" s="33"/>
      <c r="AT91" s="34"/>
    </row>
    <row r="92" spans="2:46" ht="15.75" hidden="1" outlineLevel="1">
      <c r="B92" s="29" t="s">
        <v>17</v>
      </c>
      <c r="D92" s="35"/>
      <c r="E92" s="36">
        <v>0.75800000000000012</v>
      </c>
      <c r="F92" s="35"/>
      <c r="G92" s="36">
        <v>0.7579999999999999</v>
      </c>
      <c r="H92" s="35"/>
      <c r="I92" s="36">
        <v>0.78200000000000003</v>
      </c>
      <c r="J92" s="35"/>
      <c r="K92" s="36">
        <v>0.79</v>
      </c>
      <c r="L92" s="35"/>
      <c r="M92" s="36">
        <v>0.76500000000000001</v>
      </c>
      <c r="N92" s="35"/>
      <c r="O92" s="36">
        <v>0.76400000000000001</v>
      </c>
      <c r="P92" s="35"/>
      <c r="Q92" s="36">
        <v>0.76400000000000001</v>
      </c>
      <c r="R92" s="35"/>
      <c r="S92" s="36">
        <v>0.74599999999999977</v>
      </c>
      <c r="T92" s="35"/>
      <c r="U92" s="36">
        <v>0.77</v>
      </c>
      <c r="V92" s="35"/>
      <c r="W92" s="36">
        <v>0.77900000000000003</v>
      </c>
      <c r="X92" s="35"/>
      <c r="Y92" s="36">
        <v>0.70699999999999985</v>
      </c>
      <c r="Z92" s="35"/>
      <c r="AA92" s="36">
        <v>0.70699999999999985</v>
      </c>
      <c r="AB92" s="35"/>
      <c r="AC92" s="36">
        <v>0.70799999999999996</v>
      </c>
      <c r="AD92" s="35"/>
      <c r="AE92" s="36">
        <v>0.70899999999999985</v>
      </c>
      <c r="AF92" s="35"/>
      <c r="AG92" s="36">
        <v>0.72299999999999998</v>
      </c>
      <c r="AH92" s="35"/>
      <c r="AI92" s="36">
        <v>0.72299999999999998</v>
      </c>
      <c r="AJ92" s="35"/>
      <c r="AK92" s="36">
        <v>0.67400000000000004</v>
      </c>
      <c r="AL92" s="35"/>
      <c r="AM92" s="36">
        <v>0.66900000000000004</v>
      </c>
      <c r="AN92" s="35"/>
      <c r="AO92" s="36">
        <v>0.66900000000000004</v>
      </c>
      <c r="AQ92" s="32"/>
      <c r="AS92" s="33"/>
      <c r="AT92" s="34"/>
    </row>
    <row r="93" spans="2:46" ht="15.75" hidden="1" outlineLevel="1">
      <c r="B93" s="29" t="s">
        <v>18</v>
      </c>
      <c r="D93" s="35"/>
      <c r="E93" s="36">
        <v>2.0666031435730896</v>
      </c>
      <c r="F93" s="35"/>
      <c r="G93" s="36">
        <v>2.066606810379243</v>
      </c>
      <c r="H93" s="35"/>
      <c r="I93" s="36">
        <v>2.0661833797734719</v>
      </c>
      <c r="J93" s="35"/>
      <c r="K93" s="36">
        <v>2.0605784926488622</v>
      </c>
      <c r="L93" s="35"/>
      <c r="M93" s="36">
        <v>2.0653643104146604</v>
      </c>
      <c r="N93" s="35"/>
      <c r="O93" s="36">
        <v>2.0618504322865627</v>
      </c>
      <c r="P93" s="35"/>
      <c r="Q93" s="36">
        <v>2.0617581561190481</v>
      </c>
      <c r="R93" s="35"/>
      <c r="S93" s="36">
        <v>2.1905719215700095</v>
      </c>
      <c r="T93" s="35"/>
      <c r="U93" s="36">
        <v>2.0663466680425659</v>
      </c>
      <c r="V93" s="35"/>
      <c r="W93" s="36">
        <v>2.06626942971771</v>
      </c>
      <c r="X93" s="35"/>
      <c r="Y93" s="36">
        <v>2.0384564578171127</v>
      </c>
      <c r="Z93" s="35"/>
      <c r="AA93" s="36">
        <v>2.0384564578171127</v>
      </c>
      <c r="AB93" s="35"/>
      <c r="AC93" s="36">
        <v>2.0384528010295551</v>
      </c>
      <c r="AD93" s="35"/>
      <c r="AE93" s="36">
        <v>2.0384564578171127</v>
      </c>
      <c r="AF93" s="35"/>
      <c r="AG93" s="36">
        <v>2.0371210856199302</v>
      </c>
      <c r="AH93" s="35"/>
      <c r="AI93" s="36">
        <v>2.0371210856199302</v>
      </c>
      <c r="AJ93" s="35"/>
      <c r="AK93" s="36">
        <v>1.9720040046215015</v>
      </c>
      <c r="AL93" s="35"/>
      <c r="AM93" s="36">
        <v>1.9677959367202875</v>
      </c>
      <c r="AN93" s="35"/>
      <c r="AO93" s="36">
        <v>1.9670040046215016</v>
      </c>
      <c r="AQ93" s="32"/>
      <c r="AS93" s="33"/>
      <c r="AT93" s="34"/>
    </row>
    <row r="94" spans="2:46" ht="15.75" hidden="1" outlineLevel="1">
      <c r="B94" s="29" t="s">
        <v>19</v>
      </c>
      <c r="D94" s="35"/>
      <c r="E94" s="36">
        <v>1.9655215588553643</v>
      </c>
      <c r="F94" s="35"/>
      <c r="G94" s="36">
        <v>1.9655042946901864</v>
      </c>
      <c r="H94" s="35"/>
      <c r="I94" s="36">
        <v>1.9691169628054854</v>
      </c>
      <c r="J94" s="35"/>
      <c r="K94" s="36">
        <v>1.9666590643914088</v>
      </c>
      <c r="L94" s="35"/>
      <c r="M94" s="36">
        <v>1.966950884496949</v>
      </c>
      <c r="N94" s="35"/>
      <c r="O94" s="36">
        <v>1.96403333010181</v>
      </c>
      <c r="P94" s="35"/>
      <c r="Q94" s="36">
        <v>1.9636782279245353</v>
      </c>
      <c r="R94" s="35"/>
      <c r="S94" s="36">
        <v>1.9590658440862581</v>
      </c>
      <c r="T94" s="35"/>
      <c r="U94" s="36">
        <v>2.0049048841535524</v>
      </c>
      <c r="V94" s="35"/>
      <c r="W94" s="36">
        <v>2.0055675113014027</v>
      </c>
      <c r="X94" s="35"/>
      <c r="Y94" s="36">
        <v>1.9832034760540995</v>
      </c>
      <c r="Z94" s="35"/>
      <c r="AA94" s="36">
        <v>1.9832034760540995</v>
      </c>
      <c r="AB94" s="35"/>
      <c r="AC94" s="36">
        <v>1.9827673359483711</v>
      </c>
      <c r="AD94" s="35"/>
      <c r="AE94" s="36">
        <v>1.9827931614413614</v>
      </c>
      <c r="AF94" s="35"/>
      <c r="AG94" s="36">
        <v>1.9995625740883654</v>
      </c>
      <c r="AH94" s="35"/>
      <c r="AI94" s="36">
        <v>1.9995625740883654</v>
      </c>
      <c r="AJ94" s="35"/>
      <c r="AK94" s="36">
        <v>1.9109871442225892</v>
      </c>
      <c r="AL94" s="35"/>
      <c r="AM94" s="36">
        <v>1.906987144222589</v>
      </c>
      <c r="AN94" s="35"/>
      <c r="AO94" s="36">
        <v>1.9069449450232936</v>
      </c>
      <c r="AQ94" s="32"/>
      <c r="AS94" s="33"/>
      <c r="AT94" s="34"/>
    </row>
    <row r="95" spans="2:46" ht="15.75" hidden="1" outlineLevel="1">
      <c r="B95" s="29" t="s">
        <v>20</v>
      </c>
      <c r="D95" s="35"/>
      <c r="E95" s="36">
        <v>1.6719198134426845</v>
      </c>
      <c r="F95" s="35"/>
      <c r="G95" s="36">
        <v>1.6719038680684042</v>
      </c>
      <c r="H95" s="35"/>
      <c r="I95" s="36">
        <v>1.6817156388378571</v>
      </c>
      <c r="J95" s="35"/>
      <c r="K95" s="36">
        <v>1.6856027497724237</v>
      </c>
      <c r="L95" s="35"/>
      <c r="M95" s="36">
        <v>1.6785184451533022</v>
      </c>
      <c r="N95" s="35"/>
      <c r="O95" s="36">
        <v>1.6764203728492186</v>
      </c>
      <c r="P95" s="35"/>
      <c r="Q95" s="36">
        <v>1.6753113318822468</v>
      </c>
      <c r="R95" s="35"/>
      <c r="S95" s="36">
        <v>1.6665447354012468</v>
      </c>
      <c r="T95" s="35"/>
      <c r="U95" s="36">
        <v>1.6887596200832364</v>
      </c>
      <c r="V95" s="35"/>
      <c r="W95" s="36">
        <v>1.6890191626427924</v>
      </c>
      <c r="X95" s="35"/>
      <c r="Y95" s="36">
        <v>1.6538072080860917</v>
      </c>
      <c r="Z95" s="35"/>
      <c r="AA95" s="36">
        <v>1.6538072080860917</v>
      </c>
      <c r="AB95" s="35"/>
      <c r="AC95" s="36">
        <v>1.6558191530187412</v>
      </c>
      <c r="AD95" s="35"/>
      <c r="AE95" s="36">
        <v>1.65585322832092</v>
      </c>
      <c r="AF95" s="35"/>
      <c r="AG95" s="36">
        <v>1.6657772764267356</v>
      </c>
      <c r="AH95" s="35"/>
      <c r="AI95" s="36">
        <v>1.6657772764267356</v>
      </c>
      <c r="AJ95" s="35"/>
      <c r="AK95" s="36">
        <v>1.6850341690431416</v>
      </c>
      <c r="AL95" s="35"/>
      <c r="AM95" s="36">
        <v>1.6800341690431413</v>
      </c>
      <c r="AN95" s="35"/>
      <c r="AO95" s="36">
        <v>1.6799694767558968</v>
      </c>
      <c r="AQ95" s="32"/>
      <c r="AS95" s="33"/>
      <c r="AT95" s="34"/>
    </row>
    <row r="96" spans="2:46" ht="15.75" hidden="1" outlineLevel="1">
      <c r="B96" s="29" t="s">
        <v>75</v>
      </c>
      <c r="D96" s="35"/>
      <c r="E96" s="36">
        <v>2.8490071918031163</v>
      </c>
      <c r="F96" s="35"/>
      <c r="G96" s="36">
        <v>2.8490071918031168</v>
      </c>
      <c r="H96" s="35"/>
      <c r="I96" s="36">
        <v>2.8461681184540848</v>
      </c>
      <c r="J96" s="35"/>
      <c r="K96" s="36">
        <v>2.8415262346714174</v>
      </c>
      <c r="L96" s="35"/>
      <c r="M96" s="36">
        <v>2.8359235925583053</v>
      </c>
      <c r="N96" s="35"/>
      <c r="O96" s="36">
        <v>2.8448958948297438</v>
      </c>
      <c r="P96" s="35"/>
      <c r="Q96" s="36">
        <v>2.8454203581123547</v>
      </c>
      <c r="R96" s="35"/>
      <c r="S96" s="36">
        <v>2.8520329142180669</v>
      </c>
      <c r="T96" s="35"/>
      <c r="U96" s="36">
        <v>2.7654880754297593</v>
      </c>
      <c r="V96" s="35"/>
      <c r="W96" s="36">
        <v>2.7649430033807554</v>
      </c>
      <c r="X96" s="35"/>
      <c r="Y96" s="36">
        <v>2.8168096336800583</v>
      </c>
      <c r="Z96" s="35"/>
      <c r="AA96" s="36">
        <v>2.8168096336800583</v>
      </c>
      <c r="AB96" s="35"/>
      <c r="AC96" s="36">
        <v>2.8256205243732029</v>
      </c>
      <c r="AD96" s="35"/>
      <c r="AE96" s="36">
        <v>2.8257254149284812</v>
      </c>
      <c r="AF96" s="35"/>
      <c r="AG96" s="36">
        <v>2.8286781803552046</v>
      </c>
      <c r="AH96" s="35"/>
      <c r="AI96" s="36">
        <v>2.8286781803552046</v>
      </c>
      <c r="AJ96" s="35"/>
      <c r="AK96" s="36">
        <v>2.8946371383276039</v>
      </c>
      <c r="AL96" s="35"/>
      <c r="AM96" s="36">
        <v>2.8903679308353221</v>
      </c>
      <c r="AN96" s="35"/>
      <c r="AO96" s="36">
        <v>2.8896371383276045</v>
      </c>
      <c r="AS96" s="33"/>
      <c r="AT96" s="34"/>
    </row>
    <row r="97" spans="2:46" ht="15.75" hidden="1" outlineLevel="1">
      <c r="B97" s="29" t="s">
        <v>76</v>
      </c>
      <c r="D97" s="35"/>
      <c r="E97" s="36">
        <v>2.1243965645387259</v>
      </c>
      <c r="F97" s="35"/>
      <c r="G97" s="36">
        <v>2.1243965645387259</v>
      </c>
      <c r="H97" s="35"/>
      <c r="I97" s="36">
        <v>2.1234624555072834</v>
      </c>
      <c r="J97" s="35"/>
      <c r="K97" s="36">
        <v>2.1174278106984561</v>
      </c>
      <c r="L97" s="35"/>
      <c r="M97" s="36">
        <v>2.1226524102513231</v>
      </c>
      <c r="N97" s="35"/>
      <c r="O97" s="36">
        <v>2.1194023036317087</v>
      </c>
      <c r="P97" s="35"/>
      <c r="Q97" s="36">
        <v>2.1199830092568579</v>
      </c>
      <c r="R97" s="35"/>
      <c r="S97" s="36">
        <v>2.1541660449412747</v>
      </c>
      <c r="T97" s="35"/>
      <c r="U97" s="36">
        <v>2.2543133074392636</v>
      </c>
      <c r="V97" s="35"/>
      <c r="W97" s="36">
        <v>2.2531601592651893</v>
      </c>
      <c r="X97" s="35"/>
      <c r="Y97" s="36">
        <v>2.2335223872428864</v>
      </c>
      <c r="Z97" s="35"/>
      <c r="AA97" s="36">
        <v>2.2335223872428864</v>
      </c>
      <c r="AB97" s="35"/>
      <c r="AC97" s="36">
        <v>2.2289111523010785</v>
      </c>
      <c r="AD97" s="35"/>
      <c r="AE97" s="36">
        <v>2.2286419663536559</v>
      </c>
      <c r="AF97" s="35"/>
      <c r="AG97" s="36">
        <v>2.2290998183719473</v>
      </c>
      <c r="AH97" s="35"/>
      <c r="AI97" s="36">
        <v>2.2290998183719473</v>
      </c>
      <c r="AJ97" s="35"/>
      <c r="AK97" s="36">
        <v>2.1778049366366425</v>
      </c>
      <c r="AL97" s="35"/>
      <c r="AM97" s="36">
        <v>2.1731773615752976</v>
      </c>
      <c r="AN97" s="35"/>
      <c r="AO97" s="36">
        <v>2.1727013082904305</v>
      </c>
      <c r="AS97" s="33"/>
      <c r="AT97" s="34"/>
    </row>
    <row r="98" spans="2:46" ht="15.75" hidden="1" outlineLevel="1">
      <c r="B98" s="29" t="s">
        <v>21</v>
      </c>
      <c r="D98" s="35"/>
      <c r="E98" s="36">
        <v>2.4010527693864048</v>
      </c>
      <c r="F98" s="35"/>
      <c r="G98" s="36">
        <v>2.4010527693864052</v>
      </c>
      <c r="H98" s="35"/>
      <c r="I98" s="36">
        <v>2.3934467034071147</v>
      </c>
      <c r="J98" s="35"/>
      <c r="K98" s="36">
        <v>2.395264688001765</v>
      </c>
      <c r="L98" s="35"/>
      <c r="M98" s="36">
        <v>2.405390384816231</v>
      </c>
      <c r="N98" s="35"/>
      <c r="O98" s="36">
        <v>2.4012703468104202</v>
      </c>
      <c r="P98" s="35"/>
      <c r="Q98" s="36">
        <v>2.4015719218579386</v>
      </c>
      <c r="R98" s="35"/>
      <c r="S98" s="36">
        <v>2.3974411117377521</v>
      </c>
      <c r="T98" s="35"/>
      <c r="U98" s="36">
        <v>2.4753356507172466</v>
      </c>
      <c r="V98" s="35"/>
      <c r="W98" s="36">
        <v>2.4751147891230296</v>
      </c>
      <c r="X98" s="35"/>
      <c r="Y98" s="36">
        <v>2.4717888305147078</v>
      </c>
      <c r="Z98" s="35"/>
      <c r="AA98" s="36">
        <v>2.4717888305147078</v>
      </c>
      <c r="AB98" s="35"/>
      <c r="AC98" s="36">
        <v>2.4705511928063548</v>
      </c>
      <c r="AD98" s="35"/>
      <c r="AE98" s="36">
        <v>2.4706600687596914</v>
      </c>
      <c r="AF98" s="35"/>
      <c r="AG98" s="36">
        <v>2.4709910484641657</v>
      </c>
      <c r="AH98" s="35"/>
      <c r="AI98" s="36">
        <v>2.4713263410275479</v>
      </c>
      <c r="AJ98" s="35"/>
      <c r="AK98" s="36">
        <v>2.4117979570232038</v>
      </c>
      <c r="AL98" s="35"/>
      <c r="AM98" s="36">
        <v>2.407186825745494</v>
      </c>
      <c r="AN98" s="35"/>
      <c r="AO98" s="36">
        <v>2.4067979570232043</v>
      </c>
      <c r="AQ98" s="32"/>
      <c r="AS98" s="33"/>
      <c r="AT98" s="34"/>
    </row>
    <row r="99" spans="2:46" ht="15.75" hidden="1" outlineLevel="1">
      <c r="B99" s="29" t="s">
        <v>22</v>
      </c>
      <c r="D99" s="35"/>
      <c r="E99" s="36">
        <v>2.120410709239974</v>
      </c>
      <c r="F99" s="35"/>
      <c r="G99" s="36">
        <v>2.1204041730920786</v>
      </c>
      <c r="H99" s="35"/>
      <c r="I99" s="36">
        <v>2.1223997794871243</v>
      </c>
      <c r="J99" s="35"/>
      <c r="K99" s="36">
        <v>2.1299275043495176</v>
      </c>
      <c r="L99" s="35"/>
      <c r="M99" s="36">
        <v>2.1311521536495039</v>
      </c>
      <c r="N99" s="35"/>
      <c r="O99" s="36">
        <v>2.1280929354736187</v>
      </c>
      <c r="P99" s="35"/>
      <c r="Q99" s="36">
        <v>2.1274967065033792</v>
      </c>
      <c r="R99" s="35"/>
      <c r="S99" s="36">
        <v>2.106702913496473</v>
      </c>
      <c r="T99" s="35"/>
      <c r="U99" s="36">
        <v>2.1813516933079189</v>
      </c>
      <c r="V99" s="35"/>
      <c r="W99" s="36">
        <v>2.1818403051576682</v>
      </c>
      <c r="X99" s="35"/>
      <c r="Y99" s="36">
        <v>2.1730361729776568</v>
      </c>
      <c r="Z99" s="35"/>
      <c r="AA99" s="36">
        <v>2.1730361729776568</v>
      </c>
      <c r="AB99" s="35"/>
      <c r="AC99" s="36">
        <v>2.1719125224977902</v>
      </c>
      <c r="AD99" s="35"/>
      <c r="AE99" s="36">
        <v>2.1719190407873574</v>
      </c>
      <c r="AF99" s="35"/>
      <c r="AG99" s="36">
        <v>2.1733820428458466</v>
      </c>
      <c r="AH99" s="35"/>
      <c r="AI99" s="36">
        <v>2.173268342884112</v>
      </c>
      <c r="AJ99" s="35"/>
      <c r="AK99" s="36">
        <v>2.0954073305570722</v>
      </c>
      <c r="AL99" s="35"/>
      <c r="AM99" s="36">
        <v>2.0904073305570723</v>
      </c>
      <c r="AN99" s="35"/>
      <c r="AO99" s="36">
        <v>2.0904009560828598</v>
      </c>
      <c r="AQ99" s="32"/>
      <c r="AS99" s="33"/>
      <c r="AT99" s="34"/>
    </row>
    <row r="100" spans="2:46" ht="15.75" hidden="1" outlineLevel="1">
      <c r="B100" s="29" t="s">
        <v>23</v>
      </c>
      <c r="D100" s="35"/>
      <c r="E100" s="36">
        <v>1.5780533819707674</v>
      </c>
      <c r="F100" s="35"/>
      <c r="G100" s="36">
        <v>1.5780516050604476</v>
      </c>
      <c r="H100" s="35"/>
      <c r="I100" s="36">
        <v>1.5891618344048235</v>
      </c>
      <c r="J100" s="35"/>
      <c r="K100" s="36">
        <v>1.5976926693526468</v>
      </c>
      <c r="L100" s="35"/>
      <c r="M100" s="36">
        <v>1.5873806321790187</v>
      </c>
      <c r="N100" s="35"/>
      <c r="O100" s="36">
        <v>1.5851287429041347</v>
      </c>
      <c r="P100" s="35"/>
      <c r="Q100" s="36">
        <v>1.5844655698845271</v>
      </c>
      <c r="R100" s="35"/>
      <c r="S100" s="36">
        <v>1.5611644234297732</v>
      </c>
      <c r="T100" s="35"/>
      <c r="U100" s="36">
        <v>1.6094538974294135</v>
      </c>
      <c r="V100" s="35"/>
      <c r="W100" s="36">
        <v>1.6111838274466159</v>
      </c>
      <c r="X100" s="35"/>
      <c r="Y100" s="36">
        <v>1.5799520582062676</v>
      </c>
      <c r="Z100" s="35"/>
      <c r="AA100" s="36">
        <v>1.5799520582062676</v>
      </c>
      <c r="AB100" s="35"/>
      <c r="AC100" s="36">
        <v>1.5773989357039306</v>
      </c>
      <c r="AD100" s="35"/>
      <c r="AE100" s="36">
        <v>1.5775019857658972</v>
      </c>
      <c r="AF100" s="35"/>
      <c r="AG100" s="36">
        <v>1.5809117598437623</v>
      </c>
      <c r="AH100" s="35"/>
      <c r="AI100" s="36">
        <v>1.5813892862467778</v>
      </c>
      <c r="AJ100" s="35"/>
      <c r="AK100" s="36">
        <v>1.5198112076810344</v>
      </c>
      <c r="AL100" s="35"/>
      <c r="AM100" s="36">
        <v>1.5158112076810344</v>
      </c>
      <c r="AN100" s="35"/>
      <c r="AO100" s="36">
        <v>1.5148094886674743</v>
      </c>
      <c r="AQ100" s="32"/>
      <c r="AS100" s="33"/>
      <c r="AT100" s="34"/>
    </row>
    <row r="101" spans="2:46" ht="15.75" hidden="1" outlineLevel="1">
      <c r="B101" s="29" t="s">
        <v>63</v>
      </c>
      <c r="D101" s="35"/>
      <c r="E101" s="36">
        <v>3.5390000000000006</v>
      </c>
      <c r="F101" s="35"/>
      <c r="G101" s="36">
        <v>3.539000000000001</v>
      </c>
      <c r="H101" s="35"/>
      <c r="I101" s="36">
        <v>3.5410000000000004</v>
      </c>
      <c r="J101" s="35"/>
      <c r="K101" s="36">
        <v>3.55</v>
      </c>
      <c r="L101" s="35"/>
      <c r="M101" s="36">
        <v>3.5059999999999993</v>
      </c>
      <c r="N101" s="35"/>
      <c r="O101" s="36">
        <v>3.5449999999999995</v>
      </c>
      <c r="P101" s="35"/>
      <c r="Q101" s="36">
        <v>3.5449999999999995</v>
      </c>
      <c r="R101" s="35"/>
      <c r="S101" s="36">
        <v>3.4980000000000007</v>
      </c>
      <c r="T101" s="35"/>
      <c r="U101" s="36">
        <v>3.4580000000000006</v>
      </c>
      <c r="V101" s="35"/>
      <c r="W101" s="36">
        <v>3.4609999999999999</v>
      </c>
      <c r="X101" s="35"/>
      <c r="Y101" s="36">
        <v>3.6309999999999998</v>
      </c>
      <c r="Z101" s="35"/>
      <c r="AA101" s="36">
        <v>3.6309999999999998</v>
      </c>
      <c r="AB101" s="35"/>
      <c r="AC101" s="36">
        <v>3.6300000000000003</v>
      </c>
      <c r="AD101" s="35"/>
      <c r="AE101" s="36">
        <v>3.6269999999999993</v>
      </c>
      <c r="AF101" s="35"/>
      <c r="AG101" s="36">
        <v>3.6339999999999995</v>
      </c>
      <c r="AH101" s="35"/>
      <c r="AI101" s="36">
        <v>3.6339999999999995</v>
      </c>
      <c r="AJ101" s="35"/>
      <c r="AK101" s="36">
        <v>3.4870000000000005</v>
      </c>
      <c r="AL101" s="35"/>
      <c r="AM101" s="36">
        <v>3.4820000000000002</v>
      </c>
      <c r="AN101" s="35"/>
      <c r="AO101" s="36">
        <v>3.4820000000000002</v>
      </c>
      <c r="AQ101" s="32"/>
      <c r="AS101" s="33"/>
      <c r="AT101" s="34"/>
    </row>
    <row r="102" spans="2:46" ht="15.75" hidden="1" outlineLevel="1">
      <c r="B102" s="29" t="s">
        <v>64</v>
      </c>
      <c r="D102" s="35"/>
      <c r="E102" s="36">
        <v>3.7519999999999993</v>
      </c>
      <c r="F102" s="35"/>
      <c r="G102" s="36">
        <v>3.7510000000000003</v>
      </c>
      <c r="H102" s="35"/>
      <c r="I102" s="36">
        <v>3.75</v>
      </c>
      <c r="J102" s="35"/>
      <c r="K102" s="36">
        <v>3.757000000000001</v>
      </c>
      <c r="L102" s="35"/>
      <c r="M102" s="36">
        <v>3.7170000000000001</v>
      </c>
      <c r="N102" s="35"/>
      <c r="O102" s="36">
        <v>3.7559999999999998</v>
      </c>
      <c r="P102" s="35"/>
      <c r="Q102" s="36">
        <v>3.7559999999999998</v>
      </c>
      <c r="R102" s="35"/>
      <c r="S102" s="36">
        <v>3.7080000000000006</v>
      </c>
      <c r="T102" s="35"/>
      <c r="U102" s="36">
        <v>3.6520000000000006</v>
      </c>
      <c r="V102" s="35"/>
      <c r="W102" s="36">
        <v>3.6510000000000002</v>
      </c>
      <c r="X102" s="35"/>
      <c r="Y102" s="36">
        <v>3.8270000000000004</v>
      </c>
      <c r="Z102" s="35"/>
      <c r="AA102" s="36">
        <v>3.8270000000000004</v>
      </c>
      <c r="AB102" s="35"/>
      <c r="AC102" s="36">
        <v>3.8380000000000005</v>
      </c>
      <c r="AD102" s="35"/>
      <c r="AE102" s="36">
        <v>3.8370000000000006</v>
      </c>
      <c r="AF102" s="35"/>
      <c r="AG102" s="36">
        <v>3.7540000000000004</v>
      </c>
      <c r="AH102" s="35"/>
      <c r="AI102" s="36">
        <v>3.7540000000000004</v>
      </c>
      <c r="AJ102" s="35"/>
      <c r="AK102" s="36">
        <v>3.601</v>
      </c>
      <c r="AL102" s="35"/>
      <c r="AM102" s="36">
        <v>3.597</v>
      </c>
      <c r="AN102" s="35"/>
      <c r="AO102" s="36">
        <v>3.5960000000000001</v>
      </c>
      <c r="AQ102" s="32"/>
      <c r="AS102" s="33"/>
      <c r="AT102" s="34"/>
    </row>
    <row r="103" spans="2:46" ht="15.75" hidden="1" outlineLevel="1">
      <c r="B103" s="29" t="s">
        <v>65</v>
      </c>
      <c r="D103" s="35"/>
      <c r="E103" s="36">
        <v>4.952</v>
      </c>
      <c r="F103" s="35"/>
      <c r="G103" s="36">
        <v>4.952</v>
      </c>
      <c r="H103" s="35"/>
      <c r="I103" s="36">
        <v>4.9290000000000003</v>
      </c>
      <c r="J103" s="35"/>
      <c r="K103" s="36">
        <v>4.9240000000000004</v>
      </c>
      <c r="L103" s="35"/>
      <c r="M103" s="36">
        <v>4.9109999999999987</v>
      </c>
      <c r="N103" s="35"/>
      <c r="O103" s="36">
        <v>4.9470000000000001</v>
      </c>
      <c r="P103" s="35"/>
      <c r="Q103" s="36">
        <v>4.9470000000000001</v>
      </c>
      <c r="R103" s="35"/>
      <c r="S103" s="36">
        <v>4.891</v>
      </c>
      <c r="T103" s="35"/>
      <c r="U103" s="36">
        <v>4.74</v>
      </c>
      <c r="V103" s="35"/>
      <c r="W103" s="36">
        <v>4.7300000000000004</v>
      </c>
      <c r="X103" s="35"/>
      <c r="Y103" s="36">
        <v>4.9439999999999991</v>
      </c>
      <c r="Z103" s="35"/>
      <c r="AA103" s="36">
        <v>4.9439999999999991</v>
      </c>
      <c r="AB103" s="35"/>
      <c r="AC103" s="36">
        <v>4.7770000000000001</v>
      </c>
      <c r="AD103" s="35"/>
      <c r="AE103" s="36">
        <v>4.7759999999999998</v>
      </c>
      <c r="AF103" s="35"/>
      <c r="AG103" s="36">
        <v>4.6139999999999999</v>
      </c>
      <c r="AH103" s="35"/>
      <c r="AI103" s="36">
        <v>4.6139999999999999</v>
      </c>
      <c r="AJ103" s="35"/>
      <c r="AK103" s="36">
        <v>4.42</v>
      </c>
      <c r="AL103" s="35"/>
      <c r="AM103" s="36">
        <v>4.4150000000000009</v>
      </c>
      <c r="AN103" s="35"/>
      <c r="AO103" s="36">
        <v>4.4139999999999997</v>
      </c>
      <c r="AQ103" s="32"/>
      <c r="AS103" s="33"/>
      <c r="AT103" s="34"/>
    </row>
    <row r="104" spans="2:46" ht="15.75" hidden="1" outlineLevel="1">
      <c r="B104" s="29" t="s">
        <v>66</v>
      </c>
      <c r="D104" s="35"/>
      <c r="E104" s="36">
        <v>3.4620000000000006</v>
      </c>
      <c r="F104" s="35"/>
      <c r="G104" s="36">
        <v>3.4619999999999997</v>
      </c>
      <c r="H104" s="35"/>
      <c r="I104" s="36">
        <v>3.464999999999999</v>
      </c>
      <c r="J104" s="35"/>
      <c r="K104" s="36">
        <v>3.4740000000000002</v>
      </c>
      <c r="L104" s="35"/>
      <c r="M104" s="36">
        <v>3.4289999999999989</v>
      </c>
      <c r="N104" s="35"/>
      <c r="O104" s="36">
        <v>3.468</v>
      </c>
      <c r="P104" s="35"/>
      <c r="Q104" s="36">
        <v>3.468</v>
      </c>
      <c r="R104" s="35"/>
      <c r="S104" s="36">
        <v>3.4220000000000002</v>
      </c>
      <c r="T104" s="35"/>
      <c r="U104" s="36">
        <v>3.3879999999999995</v>
      </c>
      <c r="V104" s="35"/>
      <c r="W104" s="36">
        <v>3.3929999999999998</v>
      </c>
      <c r="X104" s="35"/>
      <c r="Y104" s="36">
        <v>3.5609999999999999</v>
      </c>
      <c r="Z104" s="35"/>
      <c r="AA104" s="36">
        <v>3.5609999999999999</v>
      </c>
      <c r="AB104" s="35"/>
      <c r="AC104" s="36">
        <v>3.5099999999999993</v>
      </c>
      <c r="AD104" s="35"/>
      <c r="AE104" s="36">
        <v>3.5050000000000003</v>
      </c>
      <c r="AF104" s="35"/>
      <c r="AG104" s="36">
        <v>3.5830000000000002</v>
      </c>
      <c r="AH104" s="35"/>
      <c r="AI104" s="36">
        <v>3.5830000000000002</v>
      </c>
      <c r="AJ104" s="35"/>
      <c r="AK104" s="36">
        <v>3.4390000000000009</v>
      </c>
      <c r="AL104" s="35"/>
      <c r="AM104" s="36">
        <v>3.4350000000000001</v>
      </c>
      <c r="AN104" s="35"/>
      <c r="AO104" s="36">
        <v>3.4340000000000006</v>
      </c>
      <c r="AS104" s="33"/>
      <c r="AT104" s="34"/>
    </row>
    <row r="105" spans="2:46" ht="16.5" hidden="1" outlineLevel="1" thickBot="1">
      <c r="B105" s="29" t="s">
        <v>24</v>
      </c>
      <c r="D105" s="37"/>
      <c r="E105" s="38">
        <v>3.7902260715906411</v>
      </c>
      <c r="F105" s="37"/>
      <c r="G105" s="38">
        <v>3.7892260715906403</v>
      </c>
      <c r="H105" s="37"/>
      <c r="I105" s="38">
        <v>3.7876438024184615</v>
      </c>
      <c r="J105" s="37"/>
      <c r="K105" s="38">
        <v>3.7940422872536428</v>
      </c>
      <c r="L105" s="37"/>
      <c r="M105" s="38">
        <v>3.7555538478492063</v>
      </c>
      <c r="N105" s="37"/>
      <c r="O105" s="38">
        <v>3.7940770414930896</v>
      </c>
      <c r="P105" s="37"/>
      <c r="Q105" s="38">
        <v>3.7935999527788025</v>
      </c>
      <c r="R105" s="37"/>
      <c r="S105" s="38">
        <v>3.7455914927599783</v>
      </c>
      <c r="T105" s="37"/>
      <c r="U105" s="38">
        <v>3.6860978741514927</v>
      </c>
      <c r="V105" s="37"/>
      <c r="W105" s="38">
        <v>3.6848694266451525</v>
      </c>
      <c r="X105" s="37"/>
      <c r="Y105" s="38">
        <v>3.8627837002976055</v>
      </c>
      <c r="Z105" s="37"/>
      <c r="AA105" s="38">
        <v>3.8627837002976055</v>
      </c>
      <c r="AB105" s="37"/>
      <c r="AC105" s="38">
        <v>3.8598693895249223</v>
      </c>
      <c r="AD105" s="37"/>
      <c r="AE105" s="38">
        <v>3.8578814830797064</v>
      </c>
      <c r="AF105" s="37"/>
      <c r="AG105" s="38">
        <v>3.784958796316725</v>
      </c>
      <c r="AH105" s="37"/>
      <c r="AI105" s="38">
        <v>3.784958796316725</v>
      </c>
      <c r="AJ105" s="37"/>
      <c r="AK105" s="38">
        <v>3.6795870219462627</v>
      </c>
      <c r="AL105" s="37"/>
      <c r="AM105" s="38">
        <v>3.6754483707429153</v>
      </c>
      <c r="AN105" s="37"/>
      <c r="AO105" s="38">
        <v>3.6743973318021617</v>
      </c>
      <c r="AQ105" s="32"/>
      <c r="AS105" s="33"/>
      <c r="AT105" s="34"/>
    </row>
    <row r="106" spans="2:46" hidden="1" outlineLevel="1"/>
    <row r="107" spans="2:46" hidden="1" outlineLevel="1"/>
    <row r="108" spans="2:46" hidden="1" outlineLevel="1"/>
    <row r="109" spans="2:46" collapsed="1"/>
  </sheetData>
  <mergeCells count="77">
    <mergeCell ref="AL54:AM54"/>
    <mergeCell ref="AN54:AO54"/>
    <mergeCell ref="AP54:AQ54"/>
    <mergeCell ref="R6:S6"/>
    <mergeCell ref="AJ6:AK6"/>
    <mergeCell ref="AL6:AM6"/>
    <mergeCell ref="AN6:AO6"/>
    <mergeCell ref="AJ30:AK30"/>
    <mergeCell ref="AL30:AM30"/>
    <mergeCell ref="AN30:AO30"/>
    <mergeCell ref="AH6:AI6"/>
    <mergeCell ref="V30:W30"/>
    <mergeCell ref="X30:Y30"/>
    <mergeCell ref="Z30:AA30"/>
    <mergeCell ref="AB30:AC30"/>
    <mergeCell ref="V6:W6"/>
    <mergeCell ref="X6:Y6"/>
    <mergeCell ref="Z6:AA6"/>
    <mergeCell ref="AB6:AC6"/>
    <mergeCell ref="AD6:AE6"/>
    <mergeCell ref="AF6:AG6"/>
    <mergeCell ref="AD30:AE30"/>
    <mergeCell ref="AF30:AG30"/>
    <mergeCell ref="AH30:AI30"/>
    <mergeCell ref="J54:K54"/>
    <mergeCell ref="L54:M54"/>
    <mergeCell ref="N54:O54"/>
    <mergeCell ref="P54:Q54"/>
    <mergeCell ref="R54:S54"/>
    <mergeCell ref="V54:W54"/>
    <mergeCell ref="J30:K30"/>
    <mergeCell ref="L30:M30"/>
    <mergeCell ref="N30:O30"/>
    <mergeCell ref="P30:Q30"/>
    <mergeCell ref="R30:S30"/>
    <mergeCell ref="AJ54:AK54"/>
    <mergeCell ref="X54:Y54"/>
    <mergeCell ref="Z54:AA54"/>
    <mergeCell ref="AB54:AC54"/>
    <mergeCell ref="AD54:AE54"/>
    <mergeCell ref="AF54:AG54"/>
    <mergeCell ref="AH54:AI54"/>
    <mergeCell ref="D6:E6"/>
    <mergeCell ref="D54:E54"/>
    <mergeCell ref="F6:G6"/>
    <mergeCell ref="F54:G54"/>
    <mergeCell ref="D30:E30"/>
    <mergeCell ref="F30:G30"/>
    <mergeCell ref="T6:U6"/>
    <mergeCell ref="T30:U30"/>
    <mergeCell ref="T54:U54"/>
    <mergeCell ref="H54:I54"/>
    <mergeCell ref="H30:I30"/>
    <mergeCell ref="H6:I6"/>
    <mergeCell ref="J6:K6"/>
    <mergeCell ref="L6:M6"/>
    <mergeCell ref="N6:O6"/>
    <mergeCell ref="P6:Q6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AH84:AI84"/>
    <mergeCell ref="AJ84:AK84"/>
    <mergeCell ref="AL84:AM84"/>
    <mergeCell ref="AN84:AO84"/>
    <mergeCell ref="X84:Y84"/>
    <mergeCell ref="Z84:AA84"/>
    <mergeCell ref="AB84:AC84"/>
    <mergeCell ref="AD84:AE84"/>
    <mergeCell ref="AF84:AG84"/>
  </mergeCells>
  <pageMargins left="0.70866141732283472" right="0.70866141732283472" top="0.74803149606299213" bottom="0.74803149606299213" header="0.31496062992125984" footer="0.31496062992125984"/>
  <pageSetup paperSize="8" scale="36" orientation="landscape" r:id="rId1"/>
  <headerFooter>
    <oddFooter>&amp;L&amp;Z&amp;F&amp;R&amp;D</oddFooter>
  </headerFooter>
  <ignoredErrors>
    <ignoredError sqref="K9:AO27 I9 G10:G27 G9 F27 F9 H9 H10:J27 J9 G33:AO51 F10 F11 F12 F13 F14 F15 F16 F17 F18 F19 F20 F21 F22 F23 F24 F25 F2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8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40.85546875" defaultRowHeight="15" customHeight="1"/>
  <cols>
    <col min="1" max="1" width="2" style="10" customWidth="1"/>
    <col min="2" max="2" width="47" style="12" customWidth="1"/>
    <col min="3" max="3" width="5.85546875" style="12" customWidth="1"/>
    <col min="4" max="4" width="12.42578125" style="12" bestFit="1" customWidth="1"/>
    <col min="5" max="6" width="11.42578125" style="12" bestFit="1" customWidth="1"/>
    <col min="7" max="7" width="13.140625" style="12" bestFit="1" customWidth="1"/>
    <col min="8" max="8" width="15.85546875" style="12" bestFit="1" customWidth="1"/>
    <col min="9" max="9" width="14" style="12" bestFit="1" customWidth="1"/>
    <col min="10" max="10" width="25.85546875" style="12" bestFit="1" customWidth="1"/>
    <col min="11" max="11" width="35.5703125" style="12" customWidth="1"/>
    <col min="12" max="12" width="12.7109375" style="12" bestFit="1" customWidth="1"/>
    <col min="13" max="13" width="14" style="12" bestFit="1" customWidth="1"/>
    <col min="14" max="15" width="13.42578125" style="12" customWidth="1"/>
    <col min="16" max="16" width="65.85546875" style="12" bestFit="1" customWidth="1"/>
    <col min="17" max="17" width="11" style="12" customWidth="1"/>
    <col min="18" max="255" width="40.85546875" style="12"/>
    <col min="256" max="256" width="4.85546875" style="12" customWidth="1"/>
    <col min="257" max="257" width="6.42578125" style="12" customWidth="1"/>
    <col min="258" max="258" width="47.42578125" style="12" customWidth="1"/>
    <col min="259" max="259" width="9" style="12" customWidth="1"/>
    <col min="260" max="260" width="5.85546875" style="12" customWidth="1"/>
    <col min="261" max="261" width="17.140625" style="12" customWidth="1"/>
    <col min="262" max="262" width="11.140625" style="12" customWidth="1"/>
    <col min="263" max="263" width="11.7109375" style="12" customWidth="1"/>
    <col min="264" max="264" width="13.42578125" style="12" customWidth="1"/>
    <col min="265" max="265" width="16.28515625" style="12" customWidth="1"/>
    <col min="266" max="266" width="15.85546875" style="12" customWidth="1"/>
    <col min="267" max="267" width="22.7109375" style="12" customWidth="1"/>
    <col min="268" max="268" width="9.42578125" style="12" customWidth="1"/>
    <col min="269" max="269" width="11.28515625" style="12" customWidth="1"/>
    <col min="270" max="270" width="17.42578125" style="12" customWidth="1"/>
    <col min="271" max="271" width="53" style="12" customWidth="1"/>
    <col min="272" max="511" width="40.85546875" style="12"/>
    <col min="512" max="512" width="4.85546875" style="12" customWidth="1"/>
    <col min="513" max="513" width="6.42578125" style="12" customWidth="1"/>
    <col min="514" max="514" width="47.42578125" style="12" customWidth="1"/>
    <col min="515" max="515" width="9" style="12" customWidth="1"/>
    <col min="516" max="516" width="5.85546875" style="12" customWidth="1"/>
    <col min="517" max="517" width="17.140625" style="12" customWidth="1"/>
    <col min="518" max="518" width="11.140625" style="12" customWidth="1"/>
    <col min="519" max="519" width="11.7109375" style="12" customWidth="1"/>
    <col min="520" max="520" width="13.42578125" style="12" customWidth="1"/>
    <col min="521" max="521" width="16.28515625" style="12" customWidth="1"/>
    <col min="522" max="522" width="15.85546875" style="12" customWidth="1"/>
    <col min="523" max="523" width="22.7109375" style="12" customWidth="1"/>
    <col min="524" max="524" width="9.42578125" style="12" customWidth="1"/>
    <col min="525" max="525" width="11.28515625" style="12" customWidth="1"/>
    <col min="526" max="526" width="17.42578125" style="12" customWidth="1"/>
    <col min="527" max="527" width="53" style="12" customWidth="1"/>
    <col min="528" max="767" width="40.85546875" style="12"/>
    <col min="768" max="768" width="4.85546875" style="12" customWidth="1"/>
    <col min="769" max="769" width="6.42578125" style="12" customWidth="1"/>
    <col min="770" max="770" width="47.42578125" style="12" customWidth="1"/>
    <col min="771" max="771" width="9" style="12" customWidth="1"/>
    <col min="772" max="772" width="5.85546875" style="12" customWidth="1"/>
    <col min="773" max="773" width="17.140625" style="12" customWidth="1"/>
    <col min="774" max="774" width="11.140625" style="12" customWidth="1"/>
    <col min="775" max="775" width="11.7109375" style="12" customWidth="1"/>
    <col min="776" max="776" width="13.42578125" style="12" customWidth="1"/>
    <col min="777" max="777" width="16.28515625" style="12" customWidth="1"/>
    <col min="778" max="778" width="15.85546875" style="12" customWidth="1"/>
    <col min="779" max="779" width="22.7109375" style="12" customWidth="1"/>
    <col min="780" max="780" width="9.42578125" style="12" customWidth="1"/>
    <col min="781" max="781" width="11.28515625" style="12" customWidth="1"/>
    <col min="782" max="782" width="17.42578125" style="12" customWidth="1"/>
    <col min="783" max="783" width="53" style="12" customWidth="1"/>
    <col min="784" max="1023" width="40.85546875" style="12"/>
    <col min="1024" max="1024" width="4.85546875" style="12" customWidth="1"/>
    <col min="1025" max="1025" width="6.42578125" style="12" customWidth="1"/>
    <col min="1026" max="1026" width="47.42578125" style="12" customWidth="1"/>
    <col min="1027" max="1027" width="9" style="12" customWidth="1"/>
    <col min="1028" max="1028" width="5.85546875" style="12" customWidth="1"/>
    <col min="1029" max="1029" width="17.140625" style="12" customWidth="1"/>
    <col min="1030" max="1030" width="11.140625" style="12" customWidth="1"/>
    <col min="1031" max="1031" width="11.7109375" style="12" customWidth="1"/>
    <col min="1032" max="1032" width="13.42578125" style="12" customWidth="1"/>
    <col min="1033" max="1033" width="16.28515625" style="12" customWidth="1"/>
    <col min="1034" max="1034" width="15.85546875" style="12" customWidth="1"/>
    <col min="1035" max="1035" width="22.7109375" style="12" customWidth="1"/>
    <col min="1036" max="1036" width="9.42578125" style="12" customWidth="1"/>
    <col min="1037" max="1037" width="11.28515625" style="12" customWidth="1"/>
    <col min="1038" max="1038" width="17.42578125" style="12" customWidth="1"/>
    <col min="1039" max="1039" width="53" style="12" customWidth="1"/>
    <col min="1040" max="1279" width="40.85546875" style="12"/>
    <col min="1280" max="1280" width="4.85546875" style="12" customWidth="1"/>
    <col min="1281" max="1281" width="6.42578125" style="12" customWidth="1"/>
    <col min="1282" max="1282" width="47.42578125" style="12" customWidth="1"/>
    <col min="1283" max="1283" width="9" style="12" customWidth="1"/>
    <col min="1284" max="1284" width="5.85546875" style="12" customWidth="1"/>
    <col min="1285" max="1285" width="17.140625" style="12" customWidth="1"/>
    <col min="1286" max="1286" width="11.140625" style="12" customWidth="1"/>
    <col min="1287" max="1287" width="11.7109375" style="12" customWidth="1"/>
    <col min="1288" max="1288" width="13.42578125" style="12" customWidth="1"/>
    <col min="1289" max="1289" width="16.28515625" style="12" customWidth="1"/>
    <col min="1290" max="1290" width="15.85546875" style="12" customWidth="1"/>
    <col min="1291" max="1291" width="22.7109375" style="12" customWidth="1"/>
    <col min="1292" max="1292" width="9.42578125" style="12" customWidth="1"/>
    <col min="1293" max="1293" width="11.28515625" style="12" customWidth="1"/>
    <col min="1294" max="1294" width="17.42578125" style="12" customWidth="1"/>
    <col min="1295" max="1295" width="53" style="12" customWidth="1"/>
    <col min="1296" max="1535" width="40.85546875" style="12"/>
    <col min="1536" max="1536" width="4.85546875" style="12" customWidth="1"/>
    <col min="1537" max="1537" width="6.42578125" style="12" customWidth="1"/>
    <col min="1538" max="1538" width="47.42578125" style="12" customWidth="1"/>
    <col min="1539" max="1539" width="9" style="12" customWidth="1"/>
    <col min="1540" max="1540" width="5.85546875" style="12" customWidth="1"/>
    <col min="1541" max="1541" width="17.140625" style="12" customWidth="1"/>
    <col min="1542" max="1542" width="11.140625" style="12" customWidth="1"/>
    <col min="1543" max="1543" width="11.7109375" style="12" customWidth="1"/>
    <col min="1544" max="1544" width="13.42578125" style="12" customWidth="1"/>
    <col min="1545" max="1545" width="16.28515625" style="12" customWidth="1"/>
    <col min="1546" max="1546" width="15.85546875" style="12" customWidth="1"/>
    <col min="1547" max="1547" width="22.7109375" style="12" customWidth="1"/>
    <col min="1548" max="1548" width="9.42578125" style="12" customWidth="1"/>
    <col min="1549" max="1549" width="11.28515625" style="12" customWidth="1"/>
    <col min="1550" max="1550" width="17.42578125" style="12" customWidth="1"/>
    <col min="1551" max="1551" width="53" style="12" customWidth="1"/>
    <col min="1552" max="1791" width="40.85546875" style="12"/>
    <col min="1792" max="1792" width="4.85546875" style="12" customWidth="1"/>
    <col min="1793" max="1793" width="6.42578125" style="12" customWidth="1"/>
    <col min="1794" max="1794" width="47.42578125" style="12" customWidth="1"/>
    <col min="1795" max="1795" width="9" style="12" customWidth="1"/>
    <col min="1796" max="1796" width="5.85546875" style="12" customWidth="1"/>
    <col min="1797" max="1797" width="17.140625" style="12" customWidth="1"/>
    <col min="1798" max="1798" width="11.140625" style="12" customWidth="1"/>
    <col min="1799" max="1799" width="11.7109375" style="12" customWidth="1"/>
    <col min="1800" max="1800" width="13.42578125" style="12" customWidth="1"/>
    <col min="1801" max="1801" width="16.28515625" style="12" customWidth="1"/>
    <col min="1802" max="1802" width="15.85546875" style="12" customWidth="1"/>
    <col min="1803" max="1803" width="22.7109375" style="12" customWidth="1"/>
    <col min="1804" max="1804" width="9.42578125" style="12" customWidth="1"/>
    <col min="1805" max="1805" width="11.28515625" style="12" customWidth="1"/>
    <col min="1806" max="1806" width="17.42578125" style="12" customWidth="1"/>
    <col min="1807" max="1807" width="53" style="12" customWidth="1"/>
    <col min="1808" max="2047" width="40.85546875" style="12"/>
    <col min="2048" max="2048" width="4.85546875" style="12" customWidth="1"/>
    <col min="2049" max="2049" width="6.42578125" style="12" customWidth="1"/>
    <col min="2050" max="2050" width="47.42578125" style="12" customWidth="1"/>
    <col min="2051" max="2051" width="9" style="12" customWidth="1"/>
    <col min="2052" max="2052" width="5.85546875" style="12" customWidth="1"/>
    <col min="2053" max="2053" width="17.140625" style="12" customWidth="1"/>
    <col min="2054" max="2054" width="11.140625" style="12" customWidth="1"/>
    <col min="2055" max="2055" width="11.7109375" style="12" customWidth="1"/>
    <col min="2056" max="2056" width="13.42578125" style="12" customWidth="1"/>
    <col min="2057" max="2057" width="16.28515625" style="12" customWidth="1"/>
    <col min="2058" max="2058" width="15.85546875" style="12" customWidth="1"/>
    <col min="2059" max="2059" width="22.7109375" style="12" customWidth="1"/>
    <col min="2060" max="2060" width="9.42578125" style="12" customWidth="1"/>
    <col min="2061" max="2061" width="11.28515625" style="12" customWidth="1"/>
    <col min="2062" max="2062" width="17.42578125" style="12" customWidth="1"/>
    <col min="2063" max="2063" width="53" style="12" customWidth="1"/>
    <col min="2064" max="2303" width="40.85546875" style="12"/>
    <col min="2304" max="2304" width="4.85546875" style="12" customWidth="1"/>
    <col min="2305" max="2305" width="6.42578125" style="12" customWidth="1"/>
    <col min="2306" max="2306" width="47.42578125" style="12" customWidth="1"/>
    <col min="2307" max="2307" width="9" style="12" customWidth="1"/>
    <col min="2308" max="2308" width="5.85546875" style="12" customWidth="1"/>
    <col min="2309" max="2309" width="17.140625" style="12" customWidth="1"/>
    <col min="2310" max="2310" width="11.140625" style="12" customWidth="1"/>
    <col min="2311" max="2311" width="11.7109375" style="12" customWidth="1"/>
    <col min="2312" max="2312" width="13.42578125" style="12" customWidth="1"/>
    <col min="2313" max="2313" width="16.28515625" style="12" customWidth="1"/>
    <col min="2314" max="2314" width="15.85546875" style="12" customWidth="1"/>
    <col min="2315" max="2315" width="22.7109375" style="12" customWidth="1"/>
    <col min="2316" max="2316" width="9.42578125" style="12" customWidth="1"/>
    <col min="2317" max="2317" width="11.28515625" style="12" customWidth="1"/>
    <col min="2318" max="2318" width="17.42578125" style="12" customWidth="1"/>
    <col min="2319" max="2319" width="53" style="12" customWidth="1"/>
    <col min="2320" max="2559" width="40.85546875" style="12"/>
    <col min="2560" max="2560" width="4.85546875" style="12" customWidth="1"/>
    <col min="2561" max="2561" width="6.42578125" style="12" customWidth="1"/>
    <col min="2562" max="2562" width="47.42578125" style="12" customWidth="1"/>
    <col min="2563" max="2563" width="9" style="12" customWidth="1"/>
    <col min="2564" max="2564" width="5.85546875" style="12" customWidth="1"/>
    <col min="2565" max="2565" width="17.140625" style="12" customWidth="1"/>
    <col min="2566" max="2566" width="11.140625" style="12" customWidth="1"/>
    <col min="2567" max="2567" width="11.7109375" style="12" customWidth="1"/>
    <col min="2568" max="2568" width="13.42578125" style="12" customWidth="1"/>
    <col min="2569" max="2569" width="16.28515625" style="12" customWidth="1"/>
    <col min="2570" max="2570" width="15.85546875" style="12" customWidth="1"/>
    <col min="2571" max="2571" width="22.7109375" style="12" customWidth="1"/>
    <col min="2572" max="2572" width="9.42578125" style="12" customWidth="1"/>
    <col min="2573" max="2573" width="11.28515625" style="12" customWidth="1"/>
    <col min="2574" max="2574" width="17.42578125" style="12" customWidth="1"/>
    <col min="2575" max="2575" width="53" style="12" customWidth="1"/>
    <col min="2576" max="2815" width="40.85546875" style="12"/>
    <col min="2816" max="2816" width="4.85546875" style="12" customWidth="1"/>
    <col min="2817" max="2817" width="6.42578125" style="12" customWidth="1"/>
    <col min="2818" max="2818" width="47.42578125" style="12" customWidth="1"/>
    <col min="2819" max="2819" width="9" style="12" customWidth="1"/>
    <col min="2820" max="2820" width="5.85546875" style="12" customWidth="1"/>
    <col min="2821" max="2821" width="17.140625" style="12" customWidth="1"/>
    <col min="2822" max="2822" width="11.140625" style="12" customWidth="1"/>
    <col min="2823" max="2823" width="11.7109375" style="12" customWidth="1"/>
    <col min="2824" max="2824" width="13.42578125" style="12" customWidth="1"/>
    <col min="2825" max="2825" width="16.28515625" style="12" customWidth="1"/>
    <col min="2826" max="2826" width="15.85546875" style="12" customWidth="1"/>
    <col min="2827" max="2827" width="22.7109375" style="12" customWidth="1"/>
    <col min="2828" max="2828" width="9.42578125" style="12" customWidth="1"/>
    <col min="2829" max="2829" width="11.28515625" style="12" customWidth="1"/>
    <col min="2830" max="2830" width="17.42578125" style="12" customWidth="1"/>
    <col min="2831" max="2831" width="53" style="12" customWidth="1"/>
    <col min="2832" max="3071" width="40.85546875" style="12"/>
    <col min="3072" max="3072" width="4.85546875" style="12" customWidth="1"/>
    <col min="3073" max="3073" width="6.42578125" style="12" customWidth="1"/>
    <col min="3074" max="3074" width="47.42578125" style="12" customWidth="1"/>
    <col min="3075" max="3075" width="9" style="12" customWidth="1"/>
    <col min="3076" max="3076" width="5.85546875" style="12" customWidth="1"/>
    <col min="3077" max="3077" width="17.140625" style="12" customWidth="1"/>
    <col min="3078" max="3078" width="11.140625" style="12" customWidth="1"/>
    <col min="3079" max="3079" width="11.7109375" style="12" customWidth="1"/>
    <col min="3080" max="3080" width="13.42578125" style="12" customWidth="1"/>
    <col min="3081" max="3081" width="16.28515625" style="12" customWidth="1"/>
    <col min="3082" max="3082" width="15.85546875" style="12" customWidth="1"/>
    <col min="3083" max="3083" width="22.7109375" style="12" customWidth="1"/>
    <col min="3084" max="3084" width="9.42578125" style="12" customWidth="1"/>
    <col min="3085" max="3085" width="11.28515625" style="12" customWidth="1"/>
    <col min="3086" max="3086" width="17.42578125" style="12" customWidth="1"/>
    <col min="3087" max="3087" width="53" style="12" customWidth="1"/>
    <col min="3088" max="3327" width="40.85546875" style="12"/>
    <col min="3328" max="3328" width="4.85546875" style="12" customWidth="1"/>
    <col min="3329" max="3329" width="6.42578125" style="12" customWidth="1"/>
    <col min="3330" max="3330" width="47.42578125" style="12" customWidth="1"/>
    <col min="3331" max="3331" width="9" style="12" customWidth="1"/>
    <col min="3332" max="3332" width="5.85546875" style="12" customWidth="1"/>
    <col min="3333" max="3333" width="17.140625" style="12" customWidth="1"/>
    <col min="3334" max="3334" width="11.140625" style="12" customWidth="1"/>
    <col min="3335" max="3335" width="11.7109375" style="12" customWidth="1"/>
    <col min="3336" max="3336" width="13.42578125" style="12" customWidth="1"/>
    <col min="3337" max="3337" width="16.28515625" style="12" customWidth="1"/>
    <col min="3338" max="3338" width="15.85546875" style="12" customWidth="1"/>
    <col min="3339" max="3339" width="22.7109375" style="12" customWidth="1"/>
    <col min="3340" max="3340" width="9.42578125" style="12" customWidth="1"/>
    <col min="3341" max="3341" width="11.28515625" style="12" customWidth="1"/>
    <col min="3342" max="3342" width="17.42578125" style="12" customWidth="1"/>
    <col min="3343" max="3343" width="53" style="12" customWidth="1"/>
    <col min="3344" max="3583" width="40.85546875" style="12"/>
    <col min="3584" max="3584" width="4.85546875" style="12" customWidth="1"/>
    <col min="3585" max="3585" width="6.42578125" style="12" customWidth="1"/>
    <col min="3586" max="3586" width="47.42578125" style="12" customWidth="1"/>
    <col min="3587" max="3587" width="9" style="12" customWidth="1"/>
    <col min="3588" max="3588" width="5.85546875" style="12" customWidth="1"/>
    <col min="3589" max="3589" width="17.140625" style="12" customWidth="1"/>
    <col min="3590" max="3590" width="11.140625" style="12" customWidth="1"/>
    <col min="3591" max="3591" width="11.7109375" style="12" customWidth="1"/>
    <col min="3592" max="3592" width="13.42578125" style="12" customWidth="1"/>
    <col min="3593" max="3593" width="16.28515625" style="12" customWidth="1"/>
    <col min="3594" max="3594" width="15.85546875" style="12" customWidth="1"/>
    <col min="3595" max="3595" width="22.7109375" style="12" customWidth="1"/>
    <col min="3596" max="3596" width="9.42578125" style="12" customWidth="1"/>
    <col min="3597" max="3597" width="11.28515625" style="12" customWidth="1"/>
    <col min="3598" max="3598" width="17.42578125" style="12" customWidth="1"/>
    <col min="3599" max="3599" width="53" style="12" customWidth="1"/>
    <col min="3600" max="3839" width="40.85546875" style="12"/>
    <col min="3840" max="3840" width="4.85546875" style="12" customWidth="1"/>
    <col min="3841" max="3841" width="6.42578125" style="12" customWidth="1"/>
    <col min="3842" max="3842" width="47.42578125" style="12" customWidth="1"/>
    <col min="3843" max="3843" width="9" style="12" customWidth="1"/>
    <col min="3844" max="3844" width="5.85546875" style="12" customWidth="1"/>
    <col min="3845" max="3845" width="17.140625" style="12" customWidth="1"/>
    <col min="3846" max="3846" width="11.140625" style="12" customWidth="1"/>
    <col min="3847" max="3847" width="11.7109375" style="12" customWidth="1"/>
    <col min="3848" max="3848" width="13.42578125" style="12" customWidth="1"/>
    <col min="3849" max="3849" width="16.28515625" style="12" customWidth="1"/>
    <col min="3850" max="3850" width="15.85546875" style="12" customWidth="1"/>
    <col min="3851" max="3851" width="22.7109375" style="12" customWidth="1"/>
    <col min="3852" max="3852" width="9.42578125" style="12" customWidth="1"/>
    <col min="3853" max="3853" width="11.28515625" style="12" customWidth="1"/>
    <col min="3854" max="3854" width="17.42578125" style="12" customWidth="1"/>
    <col min="3855" max="3855" width="53" style="12" customWidth="1"/>
    <col min="3856" max="4095" width="40.85546875" style="12"/>
    <col min="4096" max="4096" width="4.85546875" style="12" customWidth="1"/>
    <col min="4097" max="4097" width="6.42578125" style="12" customWidth="1"/>
    <col min="4098" max="4098" width="47.42578125" style="12" customWidth="1"/>
    <col min="4099" max="4099" width="9" style="12" customWidth="1"/>
    <col min="4100" max="4100" width="5.85546875" style="12" customWidth="1"/>
    <col min="4101" max="4101" width="17.140625" style="12" customWidth="1"/>
    <col min="4102" max="4102" width="11.140625" style="12" customWidth="1"/>
    <col min="4103" max="4103" width="11.7109375" style="12" customWidth="1"/>
    <col min="4104" max="4104" width="13.42578125" style="12" customWidth="1"/>
    <col min="4105" max="4105" width="16.28515625" style="12" customWidth="1"/>
    <col min="4106" max="4106" width="15.85546875" style="12" customWidth="1"/>
    <col min="4107" max="4107" width="22.7109375" style="12" customWidth="1"/>
    <col min="4108" max="4108" width="9.42578125" style="12" customWidth="1"/>
    <col min="4109" max="4109" width="11.28515625" style="12" customWidth="1"/>
    <col min="4110" max="4110" width="17.42578125" style="12" customWidth="1"/>
    <col min="4111" max="4111" width="53" style="12" customWidth="1"/>
    <col min="4112" max="4351" width="40.85546875" style="12"/>
    <col min="4352" max="4352" width="4.85546875" style="12" customWidth="1"/>
    <col min="4353" max="4353" width="6.42578125" style="12" customWidth="1"/>
    <col min="4354" max="4354" width="47.42578125" style="12" customWidth="1"/>
    <col min="4355" max="4355" width="9" style="12" customWidth="1"/>
    <col min="4356" max="4356" width="5.85546875" style="12" customWidth="1"/>
    <col min="4357" max="4357" width="17.140625" style="12" customWidth="1"/>
    <col min="4358" max="4358" width="11.140625" style="12" customWidth="1"/>
    <col min="4359" max="4359" width="11.7109375" style="12" customWidth="1"/>
    <col min="4360" max="4360" width="13.42578125" style="12" customWidth="1"/>
    <col min="4361" max="4361" width="16.28515625" style="12" customWidth="1"/>
    <col min="4362" max="4362" width="15.85546875" style="12" customWidth="1"/>
    <col min="4363" max="4363" width="22.7109375" style="12" customWidth="1"/>
    <col min="4364" max="4364" width="9.42578125" style="12" customWidth="1"/>
    <col min="4365" max="4365" width="11.28515625" style="12" customWidth="1"/>
    <col min="4366" max="4366" width="17.42578125" style="12" customWidth="1"/>
    <col min="4367" max="4367" width="53" style="12" customWidth="1"/>
    <col min="4368" max="4607" width="40.85546875" style="12"/>
    <col min="4608" max="4608" width="4.85546875" style="12" customWidth="1"/>
    <col min="4609" max="4609" width="6.42578125" style="12" customWidth="1"/>
    <col min="4610" max="4610" width="47.42578125" style="12" customWidth="1"/>
    <col min="4611" max="4611" width="9" style="12" customWidth="1"/>
    <col min="4612" max="4612" width="5.85546875" style="12" customWidth="1"/>
    <col min="4613" max="4613" width="17.140625" style="12" customWidth="1"/>
    <col min="4614" max="4614" width="11.140625" style="12" customWidth="1"/>
    <col min="4615" max="4615" width="11.7109375" style="12" customWidth="1"/>
    <col min="4616" max="4616" width="13.42578125" style="12" customWidth="1"/>
    <col min="4617" max="4617" width="16.28515625" style="12" customWidth="1"/>
    <col min="4618" max="4618" width="15.85546875" style="12" customWidth="1"/>
    <col min="4619" max="4619" width="22.7109375" style="12" customWidth="1"/>
    <col min="4620" max="4620" width="9.42578125" style="12" customWidth="1"/>
    <col min="4621" max="4621" width="11.28515625" style="12" customWidth="1"/>
    <col min="4622" max="4622" width="17.42578125" style="12" customWidth="1"/>
    <col min="4623" max="4623" width="53" style="12" customWidth="1"/>
    <col min="4624" max="4863" width="40.85546875" style="12"/>
    <col min="4864" max="4864" width="4.85546875" style="12" customWidth="1"/>
    <col min="4865" max="4865" width="6.42578125" style="12" customWidth="1"/>
    <col min="4866" max="4866" width="47.42578125" style="12" customWidth="1"/>
    <col min="4867" max="4867" width="9" style="12" customWidth="1"/>
    <col min="4868" max="4868" width="5.85546875" style="12" customWidth="1"/>
    <col min="4869" max="4869" width="17.140625" style="12" customWidth="1"/>
    <col min="4870" max="4870" width="11.140625" style="12" customWidth="1"/>
    <col min="4871" max="4871" width="11.7109375" style="12" customWidth="1"/>
    <col min="4872" max="4872" width="13.42578125" style="12" customWidth="1"/>
    <col min="4873" max="4873" width="16.28515625" style="12" customWidth="1"/>
    <col min="4874" max="4874" width="15.85546875" style="12" customWidth="1"/>
    <col min="4875" max="4875" width="22.7109375" style="12" customWidth="1"/>
    <col min="4876" max="4876" width="9.42578125" style="12" customWidth="1"/>
    <col min="4877" max="4877" width="11.28515625" style="12" customWidth="1"/>
    <col min="4878" max="4878" width="17.42578125" style="12" customWidth="1"/>
    <col min="4879" max="4879" width="53" style="12" customWidth="1"/>
    <col min="4880" max="5119" width="40.85546875" style="12"/>
    <col min="5120" max="5120" width="4.85546875" style="12" customWidth="1"/>
    <col min="5121" max="5121" width="6.42578125" style="12" customWidth="1"/>
    <col min="5122" max="5122" width="47.42578125" style="12" customWidth="1"/>
    <col min="5123" max="5123" width="9" style="12" customWidth="1"/>
    <col min="5124" max="5124" width="5.85546875" style="12" customWidth="1"/>
    <col min="5125" max="5125" width="17.140625" style="12" customWidth="1"/>
    <col min="5126" max="5126" width="11.140625" style="12" customWidth="1"/>
    <col min="5127" max="5127" width="11.7109375" style="12" customWidth="1"/>
    <col min="5128" max="5128" width="13.42578125" style="12" customWidth="1"/>
    <col min="5129" max="5129" width="16.28515625" style="12" customWidth="1"/>
    <col min="5130" max="5130" width="15.85546875" style="12" customWidth="1"/>
    <col min="5131" max="5131" width="22.7109375" style="12" customWidth="1"/>
    <col min="5132" max="5132" width="9.42578125" style="12" customWidth="1"/>
    <col min="5133" max="5133" width="11.28515625" style="12" customWidth="1"/>
    <col min="5134" max="5134" width="17.42578125" style="12" customWidth="1"/>
    <col min="5135" max="5135" width="53" style="12" customWidth="1"/>
    <col min="5136" max="5375" width="40.85546875" style="12"/>
    <col min="5376" max="5376" width="4.85546875" style="12" customWidth="1"/>
    <col min="5377" max="5377" width="6.42578125" style="12" customWidth="1"/>
    <col min="5378" max="5378" width="47.42578125" style="12" customWidth="1"/>
    <col min="5379" max="5379" width="9" style="12" customWidth="1"/>
    <col min="5380" max="5380" width="5.85546875" style="12" customWidth="1"/>
    <col min="5381" max="5381" width="17.140625" style="12" customWidth="1"/>
    <col min="5382" max="5382" width="11.140625" style="12" customWidth="1"/>
    <col min="5383" max="5383" width="11.7109375" style="12" customWidth="1"/>
    <col min="5384" max="5384" width="13.42578125" style="12" customWidth="1"/>
    <col min="5385" max="5385" width="16.28515625" style="12" customWidth="1"/>
    <col min="5386" max="5386" width="15.85546875" style="12" customWidth="1"/>
    <col min="5387" max="5387" width="22.7109375" style="12" customWidth="1"/>
    <col min="5388" max="5388" width="9.42578125" style="12" customWidth="1"/>
    <col min="5389" max="5389" width="11.28515625" style="12" customWidth="1"/>
    <col min="5390" max="5390" width="17.42578125" style="12" customWidth="1"/>
    <col min="5391" max="5391" width="53" style="12" customWidth="1"/>
    <col min="5392" max="5631" width="40.85546875" style="12"/>
    <col min="5632" max="5632" width="4.85546875" style="12" customWidth="1"/>
    <col min="5633" max="5633" width="6.42578125" style="12" customWidth="1"/>
    <col min="5634" max="5634" width="47.42578125" style="12" customWidth="1"/>
    <col min="5635" max="5635" width="9" style="12" customWidth="1"/>
    <col min="5636" max="5636" width="5.85546875" style="12" customWidth="1"/>
    <col min="5637" max="5637" width="17.140625" style="12" customWidth="1"/>
    <col min="5638" max="5638" width="11.140625" style="12" customWidth="1"/>
    <col min="5639" max="5639" width="11.7109375" style="12" customWidth="1"/>
    <col min="5640" max="5640" width="13.42578125" style="12" customWidth="1"/>
    <col min="5641" max="5641" width="16.28515625" style="12" customWidth="1"/>
    <col min="5642" max="5642" width="15.85546875" style="12" customWidth="1"/>
    <col min="5643" max="5643" width="22.7109375" style="12" customWidth="1"/>
    <col min="5644" max="5644" width="9.42578125" style="12" customWidth="1"/>
    <col min="5645" max="5645" width="11.28515625" style="12" customWidth="1"/>
    <col min="5646" max="5646" width="17.42578125" style="12" customWidth="1"/>
    <col min="5647" max="5647" width="53" style="12" customWidth="1"/>
    <col min="5648" max="5887" width="40.85546875" style="12"/>
    <col min="5888" max="5888" width="4.85546875" style="12" customWidth="1"/>
    <col min="5889" max="5889" width="6.42578125" style="12" customWidth="1"/>
    <col min="5890" max="5890" width="47.42578125" style="12" customWidth="1"/>
    <col min="5891" max="5891" width="9" style="12" customWidth="1"/>
    <col min="5892" max="5892" width="5.85546875" style="12" customWidth="1"/>
    <col min="5893" max="5893" width="17.140625" style="12" customWidth="1"/>
    <col min="5894" max="5894" width="11.140625" style="12" customWidth="1"/>
    <col min="5895" max="5895" width="11.7109375" style="12" customWidth="1"/>
    <col min="5896" max="5896" width="13.42578125" style="12" customWidth="1"/>
    <col min="5897" max="5897" width="16.28515625" style="12" customWidth="1"/>
    <col min="5898" max="5898" width="15.85546875" style="12" customWidth="1"/>
    <col min="5899" max="5899" width="22.7109375" style="12" customWidth="1"/>
    <col min="5900" max="5900" width="9.42578125" style="12" customWidth="1"/>
    <col min="5901" max="5901" width="11.28515625" style="12" customWidth="1"/>
    <col min="5902" max="5902" width="17.42578125" style="12" customWidth="1"/>
    <col min="5903" max="5903" width="53" style="12" customWidth="1"/>
    <col min="5904" max="6143" width="40.85546875" style="12"/>
    <col min="6144" max="6144" width="4.85546875" style="12" customWidth="1"/>
    <col min="6145" max="6145" width="6.42578125" style="12" customWidth="1"/>
    <col min="6146" max="6146" width="47.42578125" style="12" customWidth="1"/>
    <col min="6147" max="6147" width="9" style="12" customWidth="1"/>
    <col min="6148" max="6148" width="5.85546875" style="12" customWidth="1"/>
    <col min="6149" max="6149" width="17.140625" style="12" customWidth="1"/>
    <col min="6150" max="6150" width="11.140625" style="12" customWidth="1"/>
    <col min="6151" max="6151" width="11.7109375" style="12" customWidth="1"/>
    <col min="6152" max="6152" width="13.42578125" style="12" customWidth="1"/>
    <col min="6153" max="6153" width="16.28515625" style="12" customWidth="1"/>
    <col min="6154" max="6154" width="15.85546875" style="12" customWidth="1"/>
    <col min="6155" max="6155" width="22.7109375" style="12" customWidth="1"/>
    <col min="6156" max="6156" width="9.42578125" style="12" customWidth="1"/>
    <col min="6157" max="6157" width="11.28515625" style="12" customWidth="1"/>
    <col min="6158" max="6158" width="17.42578125" style="12" customWidth="1"/>
    <col min="6159" max="6159" width="53" style="12" customWidth="1"/>
    <col min="6160" max="6399" width="40.85546875" style="12"/>
    <col min="6400" max="6400" width="4.85546875" style="12" customWidth="1"/>
    <col min="6401" max="6401" width="6.42578125" style="12" customWidth="1"/>
    <col min="6402" max="6402" width="47.42578125" style="12" customWidth="1"/>
    <col min="6403" max="6403" width="9" style="12" customWidth="1"/>
    <col min="6404" max="6404" width="5.85546875" style="12" customWidth="1"/>
    <col min="6405" max="6405" width="17.140625" style="12" customWidth="1"/>
    <col min="6406" max="6406" width="11.140625" style="12" customWidth="1"/>
    <col min="6407" max="6407" width="11.7109375" style="12" customWidth="1"/>
    <col min="6408" max="6408" width="13.42578125" style="12" customWidth="1"/>
    <col min="6409" max="6409" width="16.28515625" style="12" customWidth="1"/>
    <col min="6410" max="6410" width="15.85546875" style="12" customWidth="1"/>
    <col min="6411" max="6411" width="22.7109375" style="12" customWidth="1"/>
    <col min="6412" max="6412" width="9.42578125" style="12" customWidth="1"/>
    <col min="6413" max="6413" width="11.28515625" style="12" customWidth="1"/>
    <col min="6414" max="6414" width="17.42578125" style="12" customWidth="1"/>
    <col min="6415" max="6415" width="53" style="12" customWidth="1"/>
    <col min="6416" max="6655" width="40.85546875" style="12"/>
    <col min="6656" max="6656" width="4.85546875" style="12" customWidth="1"/>
    <col min="6657" max="6657" width="6.42578125" style="12" customWidth="1"/>
    <col min="6658" max="6658" width="47.42578125" style="12" customWidth="1"/>
    <col min="6659" max="6659" width="9" style="12" customWidth="1"/>
    <col min="6660" max="6660" width="5.85546875" style="12" customWidth="1"/>
    <col min="6661" max="6661" width="17.140625" style="12" customWidth="1"/>
    <col min="6662" max="6662" width="11.140625" style="12" customWidth="1"/>
    <col min="6663" max="6663" width="11.7109375" style="12" customWidth="1"/>
    <col min="6664" max="6664" width="13.42578125" style="12" customWidth="1"/>
    <col min="6665" max="6665" width="16.28515625" style="12" customWidth="1"/>
    <col min="6666" max="6666" width="15.85546875" style="12" customWidth="1"/>
    <col min="6667" max="6667" width="22.7109375" style="12" customWidth="1"/>
    <col min="6668" max="6668" width="9.42578125" style="12" customWidth="1"/>
    <col min="6669" max="6669" width="11.28515625" style="12" customWidth="1"/>
    <col min="6670" max="6670" width="17.42578125" style="12" customWidth="1"/>
    <col min="6671" max="6671" width="53" style="12" customWidth="1"/>
    <col min="6672" max="6911" width="40.85546875" style="12"/>
    <col min="6912" max="6912" width="4.85546875" style="12" customWidth="1"/>
    <col min="6913" max="6913" width="6.42578125" style="12" customWidth="1"/>
    <col min="6914" max="6914" width="47.42578125" style="12" customWidth="1"/>
    <col min="6915" max="6915" width="9" style="12" customWidth="1"/>
    <col min="6916" max="6916" width="5.85546875" style="12" customWidth="1"/>
    <col min="6917" max="6917" width="17.140625" style="12" customWidth="1"/>
    <col min="6918" max="6918" width="11.140625" style="12" customWidth="1"/>
    <col min="6919" max="6919" width="11.7109375" style="12" customWidth="1"/>
    <col min="6920" max="6920" width="13.42578125" style="12" customWidth="1"/>
    <col min="6921" max="6921" width="16.28515625" style="12" customWidth="1"/>
    <col min="6922" max="6922" width="15.85546875" style="12" customWidth="1"/>
    <col min="6923" max="6923" width="22.7109375" style="12" customWidth="1"/>
    <col min="6924" max="6924" width="9.42578125" style="12" customWidth="1"/>
    <col min="6925" max="6925" width="11.28515625" style="12" customWidth="1"/>
    <col min="6926" max="6926" width="17.42578125" style="12" customWidth="1"/>
    <col min="6927" max="6927" width="53" style="12" customWidth="1"/>
    <col min="6928" max="7167" width="40.85546875" style="12"/>
    <col min="7168" max="7168" width="4.85546875" style="12" customWidth="1"/>
    <col min="7169" max="7169" width="6.42578125" style="12" customWidth="1"/>
    <col min="7170" max="7170" width="47.42578125" style="12" customWidth="1"/>
    <col min="7171" max="7171" width="9" style="12" customWidth="1"/>
    <col min="7172" max="7172" width="5.85546875" style="12" customWidth="1"/>
    <col min="7173" max="7173" width="17.140625" style="12" customWidth="1"/>
    <col min="7174" max="7174" width="11.140625" style="12" customWidth="1"/>
    <col min="7175" max="7175" width="11.7109375" style="12" customWidth="1"/>
    <col min="7176" max="7176" width="13.42578125" style="12" customWidth="1"/>
    <col min="7177" max="7177" width="16.28515625" style="12" customWidth="1"/>
    <col min="7178" max="7178" width="15.85546875" style="12" customWidth="1"/>
    <col min="7179" max="7179" width="22.7109375" style="12" customWidth="1"/>
    <col min="7180" max="7180" width="9.42578125" style="12" customWidth="1"/>
    <col min="7181" max="7181" width="11.28515625" style="12" customWidth="1"/>
    <col min="7182" max="7182" width="17.42578125" style="12" customWidth="1"/>
    <col min="7183" max="7183" width="53" style="12" customWidth="1"/>
    <col min="7184" max="7423" width="40.85546875" style="12"/>
    <col min="7424" max="7424" width="4.85546875" style="12" customWidth="1"/>
    <col min="7425" max="7425" width="6.42578125" style="12" customWidth="1"/>
    <col min="7426" max="7426" width="47.42578125" style="12" customWidth="1"/>
    <col min="7427" max="7427" width="9" style="12" customWidth="1"/>
    <col min="7428" max="7428" width="5.85546875" style="12" customWidth="1"/>
    <col min="7429" max="7429" width="17.140625" style="12" customWidth="1"/>
    <col min="7430" max="7430" width="11.140625" style="12" customWidth="1"/>
    <col min="7431" max="7431" width="11.7109375" style="12" customWidth="1"/>
    <col min="7432" max="7432" width="13.42578125" style="12" customWidth="1"/>
    <col min="7433" max="7433" width="16.28515625" style="12" customWidth="1"/>
    <col min="7434" max="7434" width="15.85546875" style="12" customWidth="1"/>
    <col min="7435" max="7435" width="22.7109375" style="12" customWidth="1"/>
    <col min="7436" max="7436" width="9.42578125" style="12" customWidth="1"/>
    <col min="7437" max="7437" width="11.28515625" style="12" customWidth="1"/>
    <col min="7438" max="7438" width="17.42578125" style="12" customWidth="1"/>
    <col min="7439" max="7439" width="53" style="12" customWidth="1"/>
    <col min="7440" max="7679" width="40.85546875" style="12"/>
    <col min="7680" max="7680" width="4.85546875" style="12" customWidth="1"/>
    <col min="7681" max="7681" width="6.42578125" style="12" customWidth="1"/>
    <col min="7682" max="7682" width="47.42578125" style="12" customWidth="1"/>
    <col min="7683" max="7683" width="9" style="12" customWidth="1"/>
    <col min="7684" max="7684" width="5.85546875" style="12" customWidth="1"/>
    <col min="7685" max="7685" width="17.140625" style="12" customWidth="1"/>
    <col min="7686" max="7686" width="11.140625" style="12" customWidth="1"/>
    <col min="7687" max="7687" width="11.7109375" style="12" customWidth="1"/>
    <col min="7688" max="7688" width="13.42578125" style="12" customWidth="1"/>
    <col min="7689" max="7689" width="16.28515625" style="12" customWidth="1"/>
    <col min="7690" max="7690" width="15.85546875" style="12" customWidth="1"/>
    <col min="7691" max="7691" width="22.7109375" style="12" customWidth="1"/>
    <col min="7692" max="7692" width="9.42578125" style="12" customWidth="1"/>
    <col min="7693" max="7693" width="11.28515625" style="12" customWidth="1"/>
    <col min="7694" max="7694" width="17.42578125" style="12" customWidth="1"/>
    <col min="7695" max="7695" width="53" style="12" customWidth="1"/>
    <col min="7696" max="7935" width="40.85546875" style="12"/>
    <col min="7936" max="7936" width="4.85546875" style="12" customWidth="1"/>
    <col min="7937" max="7937" width="6.42578125" style="12" customWidth="1"/>
    <col min="7938" max="7938" width="47.42578125" style="12" customWidth="1"/>
    <col min="7939" max="7939" width="9" style="12" customWidth="1"/>
    <col min="7940" max="7940" width="5.85546875" style="12" customWidth="1"/>
    <col min="7941" max="7941" width="17.140625" style="12" customWidth="1"/>
    <col min="7942" max="7942" width="11.140625" style="12" customWidth="1"/>
    <col min="7943" max="7943" width="11.7109375" style="12" customWidth="1"/>
    <col min="7944" max="7944" width="13.42578125" style="12" customWidth="1"/>
    <col min="7945" max="7945" width="16.28515625" style="12" customWidth="1"/>
    <col min="7946" max="7946" width="15.85546875" style="12" customWidth="1"/>
    <col min="7947" max="7947" width="22.7109375" style="12" customWidth="1"/>
    <col min="7948" max="7948" width="9.42578125" style="12" customWidth="1"/>
    <col min="7949" max="7949" width="11.28515625" style="12" customWidth="1"/>
    <col min="7950" max="7950" width="17.42578125" style="12" customWidth="1"/>
    <col min="7951" max="7951" width="53" style="12" customWidth="1"/>
    <col min="7952" max="8191" width="40.85546875" style="12"/>
    <col min="8192" max="8192" width="4.85546875" style="12" customWidth="1"/>
    <col min="8193" max="8193" width="6.42578125" style="12" customWidth="1"/>
    <col min="8194" max="8194" width="47.42578125" style="12" customWidth="1"/>
    <col min="8195" max="8195" width="9" style="12" customWidth="1"/>
    <col min="8196" max="8196" width="5.85546875" style="12" customWidth="1"/>
    <col min="8197" max="8197" width="17.140625" style="12" customWidth="1"/>
    <col min="8198" max="8198" width="11.140625" style="12" customWidth="1"/>
    <col min="8199" max="8199" width="11.7109375" style="12" customWidth="1"/>
    <col min="8200" max="8200" width="13.42578125" style="12" customWidth="1"/>
    <col min="8201" max="8201" width="16.28515625" style="12" customWidth="1"/>
    <col min="8202" max="8202" width="15.85546875" style="12" customWidth="1"/>
    <col min="8203" max="8203" width="22.7109375" style="12" customWidth="1"/>
    <col min="8204" max="8204" width="9.42578125" style="12" customWidth="1"/>
    <col min="8205" max="8205" width="11.28515625" style="12" customWidth="1"/>
    <col min="8206" max="8206" width="17.42578125" style="12" customWidth="1"/>
    <col min="8207" max="8207" width="53" style="12" customWidth="1"/>
    <col min="8208" max="8447" width="40.85546875" style="12"/>
    <col min="8448" max="8448" width="4.85546875" style="12" customWidth="1"/>
    <col min="8449" max="8449" width="6.42578125" style="12" customWidth="1"/>
    <col min="8450" max="8450" width="47.42578125" style="12" customWidth="1"/>
    <col min="8451" max="8451" width="9" style="12" customWidth="1"/>
    <col min="8452" max="8452" width="5.85546875" style="12" customWidth="1"/>
    <col min="8453" max="8453" width="17.140625" style="12" customWidth="1"/>
    <col min="8454" max="8454" width="11.140625" style="12" customWidth="1"/>
    <col min="8455" max="8455" width="11.7109375" style="12" customWidth="1"/>
    <col min="8456" max="8456" width="13.42578125" style="12" customWidth="1"/>
    <col min="8457" max="8457" width="16.28515625" style="12" customWidth="1"/>
    <col min="8458" max="8458" width="15.85546875" style="12" customWidth="1"/>
    <col min="8459" max="8459" width="22.7109375" style="12" customWidth="1"/>
    <col min="8460" max="8460" width="9.42578125" style="12" customWidth="1"/>
    <col min="8461" max="8461" width="11.28515625" style="12" customWidth="1"/>
    <col min="8462" max="8462" width="17.42578125" style="12" customWidth="1"/>
    <col min="8463" max="8463" width="53" style="12" customWidth="1"/>
    <col min="8464" max="8703" width="40.85546875" style="12"/>
    <col min="8704" max="8704" width="4.85546875" style="12" customWidth="1"/>
    <col min="8705" max="8705" width="6.42578125" style="12" customWidth="1"/>
    <col min="8706" max="8706" width="47.42578125" style="12" customWidth="1"/>
    <col min="8707" max="8707" width="9" style="12" customWidth="1"/>
    <col min="8708" max="8708" width="5.85546875" style="12" customWidth="1"/>
    <col min="8709" max="8709" width="17.140625" style="12" customWidth="1"/>
    <col min="8710" max="8710" width="11.140625" style="12" customWidth="1"/>
    <col min="8711" max="8711" width="11.7109375" style="12" customWidth="1"/>
    <col min="8712" max="8712" width="13.42578125" style="12" customWidth="1"/>
    <col min="8713" max="8713" width="16.28515625" style="12" customWidth="1"/>
    <col min="8714" max="8714" width="15.85546875" style="12" customWidth="1"/>
    <col min="8715" max="8715" width="22.7109375" style="12" customWidth="1"/>
    <col min="8716" max="8716" width="9.42578125" style="12" customWidth="1"/>
    <col min="8717" max="8717" width="11.28515625" style="12" customWidth="1"/>
    <col min="8718" max="8718" width="17.42578125" style="12" customWidth="1"/>
    <col min="8719" max="8719" width="53" style="12" customWidth="1"/>
    <col min="8720" max="8959" width="40.85546875" style="12"/>
    <col min="8960" max="8960" width="4.85546875" style="12" customWidth="1"/>
    <col min="8961" max="8961" width="6.42578125" style="12" customWidth="1"/>
    <col min="8962" max="8962" width="47.42578125" style="12" customWidth="1"/>
    <col min="8963" max="8963" width="9" style="12" customWidth="1"/>
    <col min="8964" max="8964" width="5.85546875" style="12" customWidth="1"/>
    <col min="8965" max="8965" width="17.140625" style="12" customWidth="1"/>
    <col min="8966" max="8966" width="11.140625" style="12" customWidth="1"/>
    <col min="8967" max="8967" width="11.7109375" style="12" customWidth="1"/>
    <col min="8968" max="8968" width="13.42578125" style="12" customWidth="1"/>
    <col min="8969" max="8969" width="16.28515625" style="12" customWidth="1"/>
    <col min="8970" max="8970" width="15.85546875" style="12" customWidth="1"/>
    <col min="8971" max="8971" width="22.7109375" style="12" customWidth="1"/>
    <col min="8972" max="8972" width="9.42578125" style="12" customWidth="1"/>
    <col min="8973" max="8973" width="11.28515625" style="12" customWidth="1"/>
    <col min="8974" max="8974" width="17.42578125" style="12" customWidth="1"/>
    <col min="8975" max="8975" width="53" style="12" customWidth="1"/>
    <col min="8976" max="9215" width="40.85546875" style="12"/>
    <col min="9216" max="9216" width="4.85546875" style="12" customWidth="1"/>
    <col min="9217" max="9217" width="6.42578125" style="12" customWidth="1"/>
    <col min="9218" max="9218" width="47.42578125" style="12" customWidth="1"/>
    <col min="9219" max="9219" width="9" style="12" customWidth="1"/>
    <col min="9220" max="9220" width="5.85546875" style="12" customWidth="1"/>
    <col min="9221" max="9221" width="17.140625" style="12" customWidth="1"/>
    <col min="9222" max="9222" width="11.140625" style="12" customWidth="1"/>
    <col min="9223" max="9223" width="11.7109375" style="12" customWidth="1"/>
    <col min="9224" max="9224" width="13.42578125" style="12" customWidth="1"/>
    <col min="9225" max="9225" width="16.28515625" style="12" customWidth="1"/>
    <col min="9226" max="9226" width="15.85546875" style="12" customWidth="1"/>
    <col min="9227" max="9227" width="22.7109375" style="12" customWidth="1"/>
    <col min="9228" max="9228" width="9.42578125" style="12" customWidth="1"/>
    <col min="9229" max="9229" width="11.28515625" style="12" customWidth="1"/>
    <col min="9230" max="9230" width="17.42578125" style="12" customWidth="1"/>
    <col min="9231" max="9231" width="53" style="12" customWidth="1"/>
    <col min="9232" max="9471" width="40.85546875" style="12"/>
    <col min="9472" max="9472" width="4.85546875" style="12" customWidth="1"/>
    <col min="9473" max="9473" width="6.42578125" style="12" customWidth="1"/>
    <col min="9474" max="9474" width="47.42578125" style="12" customWidth="1"/>
    <col min="9475" max="9475" width="9" style="12" customWidth="1"/>
    <col min="9476" max="9476" width="5.85546875" style="12" customWidth="1"/>
    <col min="9477" max="9477" width="17.140625" style="12" customWidth="1"/>
    <col min="9478" max="9478" width="11.140625" style="12" customWidth="1"/>
    <col min="9479" max="9479" width="11.7109375" style="12" customWidth="1"/>
    <col min="9480" max="9480" width="13.42578125" style="12" customWidth="1"/>
    <col min="9481" max="9481" width="16.28515625" style="12" customWidth="1"/>
    <col min="9482" max="9482" width="15.85546875" style="12" customWidth="1"/>
    <col min="9483" max="9483" width="22.7109375" style="12" customWidth="1"/>
    <col min="9484" max="9484" width="9.42578125" style="12" customWidth="1"/>
    <col min="9485" max="9485" width="11.28515625" style="12" customWidth="1"/>
    <col min="9486" max="9486" width="17.42578125" style="12" customWidth="1"/>
    <col min="9487" max="9487" width="53" style="12" customWidth="1"/>
    <col min="9488" max="9727" width="40.85546875" style="12"/>
    <col min="9728" max="9728" width="4.85546875" style="12" customWidth="1"/>
    <col min="9729" max="9729" width="6.42578125" style="12" customWidth="1"/>
    <col min="9730" max="9730" width="47.42578125" style="12" customWidth="1"/>
    <col min="9731" max="9731" width="9" style="12" customWidth="1"/>
    <col min="9732" max="9732" width="5.85546875" style="12" customWidth="1"/>
    <col min="9733" max="9733" width="17.140625" style="12" customWidth="1"/>
    <col min="9734" max="9734" width="11.140625" style="12" customWidth="1"/>
    <col min="9735" max="9735" width="11.7109375" style="12" customWidth="1"/>
    <col min="9736" max="9736" width="13.42578125" style="12" customWidth="1"/>
    <col min="9737" max="9737" width="16.28515625" style="12" customWidth="1"/>
    <col min="9738" max="9738" width="15.85546875" style="12" customWidth="1"/>
    <col min="9739" max="9739" width="22.7109375" style="12" customWidth="1"/>
    <col min="9740" max="9740" width="9.42578125" style="12" customWidth="1"/>
    <col min="9741" max="9741" width="11.28515625" style="12" customWidth="1"/>
    <col min="9742" max="9742" width="17.42578125" style="12" customWidth="1"/>
    <col min="9743" max="9743" width="53" style="12" customWidth="1"/>
    <col min="9744" max="9983" width="40.85546875" style="12"/>
    <col min="9984" max="9984" width="4.85546875" style="12" customWidth="1"/>
    <col min="9985" max="9985" width="6.42578125" style="12" customWidth="1"/>
    <col min="9986" max="9986" width="47.42578125" style="12" customWidth="1"/>
    <col min="9987" max="9987" width="9" style="12" customWidth="1"/>
    <col min="9988" max="9988" width="5.85546875" style="12" customWidth="1"/>
    <col min="9989" max="9989" width="17.140625" style="12" customWidth="1"/>
    <col min="9990" max="9990" width="11.140625" style="12" customWidth="1"/>
    <col min="9991" max="9991" width="11.7109375" style="12" customWidth="1"/>
    <col min="9992" max="9992" width="13.42578125" style="12" customWidth="1"/>
    <col min="9993" max="9993" width="16.28515625" style="12" customWidth="1"/>
    <col min="9994" max="9994" width="15.85546875" style="12" customWidth="1"/>
    <col min="9995" max="9995" width="22.7109375" style="12" customWidth="1"/>
    <col min="9996" max="9996" width="9.42578125" style="12" customWidth="1"/>
    <col min="9997" max="9997" width="11.28515625" style="12" customWidth="1"/>
    <col min="9998" max="9998" width="17.42578125" style="12" customWidth="1"/>
    <col min="9999" max="9999" width="53" style="12" customWidth="1"/>
    <col min="10000" max="10239" width="40.85546875" style="12"/>
    <col min="10240" max="10240" width="4.85546875" style="12" customWidth="1"/>
    <col min="10241" max="10241" width="6.42578125" style="12" customWidth="1"/>
    <col min="10242" max="10242" width="47.42578125" style="12" customWidth="1"/>
    <col min="10243" max="10243" width="9" style="12" customWidth="1"/>
    <col min="10244" max="10244" width="5.85546875" style="12" customWidth="1"/>
    <col min="10245" max="10245" width="17.140625" style="12" customWidth="1"/>
    <col min="10246" max="10246" width="11.140625" style="12" customWidth="1"/>
    <col min="10247" max="10247" width="11.7109375" style="12" customWidth="1"/>
    <col min="10248" max="10248" width="13.42578125" style="12" customWidth="1"/>
    <col min="10249" max="10249" width="16.28515625" style="12" customWidth="1"/>
    <col min="10250" max="10250" width="15.85546875" style="12" customWidth="1"/>
    <col min="10251" max="10251" width="22.7109375" style="12" customWidth="1"/>
    <col min="10252" max="10252" width="9.42578125" style="12" customWidth="1"/>
    <col min="10253" max="10253" width="11.28515625" style="12" customWidth="1"/>
    <col min="10254" max="10254" width="17.42578125" style="12" customWidth="1"/>
    <col min="10255" max="10255" width="53" style="12" customWidth="1"/>
    <col min="10256" max="10495" width="40.85546875" style="12"/>
    <col min="10496" max="10496" width="4.85546875" style="12" customWidth="1"/>
    <col min="10497" max="10497" width="6.42578125" style="12" customWidth="1"/>
    <col min="10498" max="10498" width="47.42578125" style="12" customWidth="1"/>
    <col min="10499" max="10499" width="9" style="12" customWidth="1"/>
    <col min="10500" max="10500" width="5.85546875" style="12" customWidth="1"/>
    <col min="10501" max="10501" width="17.140625" style="12" customWidth="1"/>
    <col min="10502" max="10502" width="11.140625" style="12" customWidth="1"/>
    <col min="10503" max="10503" width="11.7109375" style="12" customWidth="1"/>
    <col min="10504" max="10504" width="13.42578125" style="12" customWidth="1"/>
    <col min="10505" max="10505" width="16.28515625" style="12" customWidth="1"/>
    <col min="10506" max="10506" width="15.85546875" style="12" customWidth="1"/>
    <col min="10507" max="10507" width="22.7109375" style="12" customWidth="1"/>
    <col min="10508" max="10508" width="9.42578125" style="12" customWidth="1"/>
    <col min="10509" max="10509" width="11.28515625" style="12" customWidth="1"/>
    <col min="10510" max="10510" width="17.42578125" style="12" customWidth="1"/>
    <col min="10511" max="10511" width="53" style="12" customWidth="1"/>
    <col min="10512" max="10751" width="40.85546875" style="12"/>
    <col min="10752" max="10752" width="4.85546875" style="12" customWidth="1"/>
    <col min="10753" max="10753" width="6.42578125" style="12" customWidth="1"/>
    <col min="10754" max="10754" width="47.42578125" style="12" customWidth="1"/>
    <col min="10755" max="10755" width="9" style="12" customWidth="1"/>
    <col min="10756" max="10756" width="5.85546875" style="12" customWidth="1"/>
    <col min="10757" max="10757" width="17.140625" style="12" customWidth="1"/>
    <col min="10758" max="10758" width="11.140625" style="12" customWidth="1"/>
    <col min="10759" max="10759" width="11.7109375" style="12" customWidth="1"/>
    <col min="10760" max="10760" width="13.42578125" style="12" customWidth="1"/>
    <col min="10761" max="10761" width="16.28515625" style="12" customWidth="1"/>
    <col min="10762" max="10762" width="15.85546875" style="12" customWidth="1"/>
    <col min="10763" max="10763" width="22.7109375" style="12" customWidth="1"/>
    <col min="10764" max="10764" width="9.42578125" style="12" customWidth="1"/>
    <col min="10765" max="10765" width="11.28515625" style="12" customWidth="1"/>
    <col min="10766" max="10766" width="17.42578125" style="12" customWidth="1"/>
    <col min="10767" max="10767" width="53" style="12" customWidth="1"/>
    <col min="10768" max="11007" width="40.85546875" style="12"/>
    <col min="11008" max="11008" width="4.85546875" style="12" customWidth="1"/>
    <col min="11009" max="11009" width="6.42578125" style="12" customWidth="1"/>
    <col min="11010" max="11010" width="47.42578125" style="12" customWidth="1"/>
    <col min="11011" max="11011" width="9" style="12" customWidth="1"/>
    <col min="11012" max="11012" width="5.85546875" style="12" customWidth="1"/>
    <col min="11013" max="11013" width="17.140625" style="12" customWidth="1"/>
    <col min="11014" max="11014" width="11.140625" style="12" customWidth="1"/>
    <col min="11015" max="11015" width="11.7109375" style="12" customWidth="1"/>
    <col min="11016" max="11016" width="13.42578125" style="12" customWidth="1"/>
    <col min="11017" max="11017" width="16.28515625" style="12" customWidth="1"/>
    <col min="11018" max="11018" width="15.85546875" style="12" customWidth="1"/>
    <col min="11019" max="11019" width="22.7109375" style="12" customWidth="1"/>
    <col min="11020" max="11020" width="9.42578125" style="12" customWidth="1"/>
    <col min="11021" max="11021" width="11.28515625" style="12" customWidth="1"/>
    <col min="11022" max="11022" width="17.42578125" style="12" customWidth="1"/>
    <col min="11023" max="11023" width="53" style="12" customWidth="1"/>
    <col min="11024" max="11263" width="40.85546875" style="12"/>
    <col min="11264" max="11264" width="4.85546875" style="12" customWidth="1"/>
    <col min="11265" max="11265" width="6.42578125" style="12" customWidth="1"/>
    <col min="11266" max="11266" width="47.42578125" style="12" customWidth="1"/>
    <col min="11267" max="11267" width="9" style="12" customWidth="1"/>
    <col min="11268" max="11268" width="5.85546875" style="12" customWidth="1"/>
    <col min="11269" max="11269" width="17.140625" style="12" customWidth="1"/>
    <col min="11270" max="11270" width="11.140625" style="12" customWidth="1"/>
    <col min="11271" max="11271" width="11.7109375" style="12" customWidth="1"/>
    <col min="11272" max="11272" width="13.42578125" style="12" customWidth="1"/>
    <col min="11273" max="11273" width="16.28515625" style="12" customWidth="1"/>
    <col min="11274" max="11274" width="15.85546875" style="12" customWidth="1"/>
    <col min="11275" max="11275" width="22.7109375" style="12" customWidth="1"/>
    <col min="11276" max="11276" width="9.42578125" style="12" customWidth="1"/>
    <col min="11277" max="11277" width="11.28515625" style="12" customWidth="1"/>
    <col min="11278" max="11278" width="17.42578125" style="12" customWidth="1"/>
    <col min="11279" max="11279" width="53" style="12" customWidth="1"/>
    <col min="11280" max="11519" width="40.85546875" style="12"/>
    <col min="11520" max="11520" width="4.85546875" style="12" customWidth="1"/>
    <col min="11521" max="11521" width="6.42578125" style="12" customWidth="1"/>
    <col min="11522" max="11522" width="47.42578125" style="12" customWidth="1"/>
    <col min="11523" max="11523" width="9" style="12" customWidth="1"/>
    <col min="11524" max="11524" width="5.85546875" style="12" customWidth="1"/>
    <col min="11525" max="11525" width="17.140625" style="12" customWidth="1"/>
    <col min="11526" max="11526" width="11.140625" style="12" customWidth="1"/>
    <col min="11527" max="11527" width="11.7109375" style="12" customWidth="1"/>
    <col min="11528" max="11528" width="13.42578125" style="12" customWidth="1"/>
    <col min="11529" max="11529" width="16.28515625" style="12" customWidth="1"/>
    <col min="11530" max="11530" width="15.85546875" style="12" customWidth="1"/>
    <col min="11531" max="11531" width="22.7109375" style="12" customWidth="1"/>
    <col min="11532" max="11532" width="9.42578125" style="12" customWidth="1"/>
    <col min="11533" max="11533" width="11.28515625" style="12" customWidth="1"/>
    <col min="11534" max="11534" width="17.42578125" style="12" customWidth="1"/>
    <col min="11535" max="11535" width="53" style="12" customWidth="1"/>
    <col min="11536" max="11775" width="40.85546875" style="12"/>
    <col min="11776" max="11776" width="4.85546875" style="12" customWidth="1"/>
    <col min="11777" max="11777" width="6.42578125" style="12" customWidth="1"/>
    <col min="11778" max="11778" width="47.42578125" style="12" customWidth="1"/>
    <col min="11779" max="11779" width="9" style="12" customWidth="1"/>
    <col min="11780" max="11780" width="5.85546875" style="12" customWidth="1"/>
    <col min="11781" max="11781" width="17.140625" style="12" customWidth="1"/>
    <col min="11782" max="11782" width="11.140625" style="12" customWidth="1"/>
    <col min="11783" max="11783" width="11.7109375" style="12" customWidth="1"/>
    <col min="11784" max="11784" width="13.42578125" style="12" customWidth="1"/>
    <col min="11785" max="11785" width="16.28515625" style="12" customWidth="1"/>
    <col min="11786" max="11786" width="15.85546875" style="12" customWidth="1"/>
    <col min="11787" max="11787" width="22.7109375" style="12" customWidth="1"/>
    <col min="11788" max="11788" width="9.42578125" style="12" customWidth="1"/>
    <col min="11789" max="11789" width="11.28515625" style="12" customWidth="1"/>
    <col min="11790" max="11790" width="17.42578125" style="12" customWidth="1"/>
    <col min="11791" max="11791" width="53" style="12" customWidth="1"/>
    <col min="11792" max="12031" width="40.85546875" style="12"/>
    <col min="12032" max="12032" width="4.85546875" style="12" customWidth="1"/>
    <col min="12033" max="12033" width="6.42578125" style="12" customWidth="1"/>
    <col min="12034" max="12034" width="47.42578125" style="12" customWidth="1"/>
    <col min="12035" max="12035" width="9" style="12" customWidth="1"/>
    <col min="12036" max="12036" width="5.85546875" style="12" customWidth="1"/>
    <col min="12037" max="12037" width="17.140625" style="12" customWidth="1"/>
    <col min="12038" max="12038" width="11.140625" style="12" customWidth="1"/>
    <col min="12039" max="12039" width="11.7109375" style="12" customWidth="1"/>
    <col min="12040" max="12040" width="13.42578125" style="12" customWidth="1"/>
    <col min="12041" max="12041" width="16.28515625" style="12" customWidth="1"/>
    <col min="12042" max="12042" width="15.85546875" style="12" customWidth="1"/>
    <col min="12043" max="12043" width="22.7109375" style="12" customWidth="1"/>
    <col min="12044" max="12044" width="9.42578125" style="12" customWidth="1"/>
    <col min="12045" max="12045" width="11.28515625" style="12" customWidth="1"/>
    <col min="12046" max="12046" width="17.42578125" style="12" customWidth="1"/>
    <col min="12047" max="12047" width="53" style="12" customWidth="1"/>
    <col min="12048" max="12287" width="40.85546875" style="12"/>
    <col min="12288" max="12288" width="4.85546875" style="12" customWidth="1"/>
    <col min="12289" max="12289" width="6.42578125" style="12" customWidth="1"/>
    <col min="12290" max="12290" width="47.42578125" style="12" customWidth="1"/>
    <col min="12291" max="12291" width="9" style="12" customWidth="1"/>
    <col min="12292" max="12292" width="5.85546875" style="12" customWidth="1"/>
    <col min="12293" max="12293" width="17.140625" style="12" customWidth="1"/>
    <col min="12294" max="12294" width="11.140625" style="12" customWidth="1"/>
    <col min="12295" max="12295" width="11.7109375" style="12" customWidth="1"/>
    <col min="12296" max="12296" width="13.42578125" style="12" customWidth="1"/>
    <col min="12297" max="12297" width="16.28515625" style="12" customWidth="1"/>
    <col min="12298" max="12298" width="15.85546875" style="12" customWidth="1"/>
    <col min="12299" max="12299" width="22.7109375" style="12" customWidth="1"/>
    <col min="12300" max="12300" width="9.42578125" style="12" customWidth="1"/>
    <col min="12301" max="12301" width="11.28515625" style="12" customWidth="1"/>
    <col min="12302" max="12302" width="17.42578125" style="12" customWidth="1"/>
    <col min="12303" max="12303" width="53" style="12" customWidth="1"/>
    <col min="12304" max="12543" width="40.85546875" style="12"/>
    <col min="12544" max="12544" width="4.85546875" style="12" customWidth="1"/>
    <col min="12545" max="12545" width="6.42578125" style="12" customWidth="1"/>
    <col min="12546" max="12546" width="47.42578125" style="12" customWidth="1"/>
    <col min="12547" max="12547" width="9" style="12" customWidth="1"/>
    <col min="12548" max="12548" width="5.85546875" style="12" customWidth="1"/>
    <col min="12549" max="12549" width="17.140625" style="12" customWidth="1"/>
    <col min="12550" max="12550" width="11.140625" style="12" customWidth="1"/>
    <col min="12551" max="12551" width="11.7109375" style="12" customWidth="1"/>
    <col min="12552" max="12552" width="13.42578125" style="12" customWidth="1"/>
    <col min="12553" max="12553" width="16.28515625" style="12" customWidth="1"/>
    <col min="12554" max="12554" width="15.85546875" style="12" customWidth="1"/>
    <col min="12555" max="12555" width="22.7109375" style="12" customWidth="1"/>
    <col min="12556" max="12556" width="9.42578125" style="12" customWidth="1"/>
    <col min="12557" max="12557" width="11.28515625" style="12" customWidth="1"/>
    <col min="12558" max="12558" width="17.42578125" style="12" customWidth="1"/>
    <col min="12559" max="12559" width="53" style="12" customWidth="1"/>
    <col min="12560" max="12799" width="40.85546875" style="12"/>
    <col min="12800" max="12800" width="4.85546875" style="12" customWidth="1"/>
    <col min="12801" max="12801" width="6.42578125" style="12" customWidth="1"/>
    <col min="12802" max="12802" width="47.42578125" style="12" customWidth="1"/>
    <col min="12803" max="12803" width="9" style="12" customWidth="1"/>
    <col min="12804" max="12804" width="5.85546875" style="12" customWidth="1"/>
    <col min="12805" max="12805" width="17.140625" style="12" customWidth="1"/>
    <col min="12806" max="12806" width="11.140625" style="12" customWidth="1"/>
    <col min="12807" max="12807" width="11.7109375" style="12" customWidth="1"/>
    <col min="12808" max="12808" width="13.42578125" style="12" customWidth="1"/>
    <col min="12809" max="12809" width="16.28515625" style="12" customWidth="1"/>
    <col min="12810" max="12810" width="15.85546875" style="12" customWidth="1"/>
    <col min="12811" max="12811" width="22.7109375" style="12" customWidth="1"/>
    <col min="12812" max="12812" width="9.42578125" style="12" customWidth="1"/>
    <col min="12813" max="12813" width="11.28515625" style="12" customWidth="1"/>
    <col min="12814" max="12814" width="17.42578125" style="12" customWidth="1"/>
    <col min="12815" max="12815" width="53" style="12" customWidth="1"/>
    <col min="12816" max="13055" width="40.85546875" style="12"/>
    <col min="13056" max="13056" width="4.85546875" style="12" customWidth="1"/>
    <col min="13057" max="13057" width="6.42578125" style="12" customWidth="1"/>
    <col min="13058" max="13058" width="47.42578125" style="12" customWidth="1"/>
    <col min="13059" max="13059" width="9" style="12" customWidth="1"/>
    <col min="13060" max="13060" width="5.85546875" style="12" customWidth="1"/>
    <col min="13061" max="13061" width="17.140625" style="12" customWidth="1"/>
    <col min="13062" max="13062" width="11.140625" style="12" customWidth="1"/>
    <col min="13063" max="13063" width="11.7109375" style="12" customWidth="1"/>
    <col min="13064" max="13064" width="13.42578125" style="12" customWidth="1"/>
    <col min="13065" max="13065" width="16.28515625" style="12" customWidth="1"/>
    <col min="13066" max="13066" width="15.85546875" style="12" customWidth="1"/>
    <col min="13067" max="13067" width="22.7109375" style="12" customWidth="1"/>
    <col min="13068" max="13068" width="9.42578125" style="12" customWidth="1"/>
    <col min="13069" max="13069" width="11.28515625" style="12" customWidth="1"/>
    <col min="13070" max="13070" width="17.42578125" style="12" customWidth="1"/>
    <col min="13071" max="13071" width="53" style="12" customWidth="1"/>
    <col min="13072" max="13311" width="40.85546875" style="12"/>
    <col min="13312" max="13312" width="4.85546875" style="12" customWidth="1"/>
    <col min="13313" max="13313" width="6.42578125" style="12" customWidth="1"/>
    <col min="13314" max="13314" width="47.42578125" style="12" customWidth="1"/>
    <col min="13315" max="13315" width="9" style="12" customWidth="1"/>
    <col min="13316" max="13316" width="5.85546875" style="12" customWidth="1"/>
    <col min="13317" max="13317" width="17.140625" style="12" customWidth="1"/>
    <col min="13318" max="13318" width="11.140625" style="12" customWidth="1"/>
    <col min="13319" max="13319" width="11.7109375" style="12" customWidth="1"/>
    <col min="13320" max="13320" width="13.42578125" style="12" customWidth="1"/>
    <col min="13321" max="13321" width="16.28515625" style="12" customWidth="1"/>
    <col min="13322" max="13322" width="15.85546875" style="12" customWidth="1"/>
    <col min="13323" max="13323" width="22.7109375" style="12" customWidth="1"/>
    <col min="13324" max="13324" width="9.42578125" style="12" customWidth="1"/>
    <col min="13325" max="13325" width="11.28515625" style="12" customWidth="1"/>
    <col min="13326" max="13326" width="17.42578125" style="12" customWidth="1"/>
    <col min="13327" max="13327" width="53" style="12" customWidth="1"/>
    <col min="13328" max="13567" width="40.85546875" style="12"/>
    <col min="13568" max="13568" width="4.85546875" style="12" customWidth="1"/>
    <col min="13569" max="13569" width="6.42578125" style="12" customWidth="1"/>
    <col min="13570" max="13570" width="47.42578125" style="12" customWidth="1"/>
    <col min="13571" max="13571" width="9" style="12" customWidth="1"/>
    <col min="13572" max="13572" width="5.85546875" style="12" customWidth="1"/>
    <col min="13573" max="13573" width="17.140625" style="12" customWidth="1"/>
    <col min="13574" max="13574" width="11.140625" style="12" customWidth="1"/>
    <col min="13575" max="13575" width="11.7109375" style="12" customWidth="1"/>
    <col min="13576" max="13576" width="13.42578125" style="12" customWidth="1"/>
    <col min="13577" max="13577" width="16.28515625" style="12" customWidth="1"/>
    <col min="13578" max="13578" width="15.85546875" style="12" customWidth="1"/>
    <col min="13579" max="13579" width="22.7109375" style="12" customWidth="1"/>
    <col min="13580" max="13580" width="9.42578125" style="12" customWidth="1"/>
    <col min="13581" max="13581" width="11.28515625" style="12" customWidth="1"/>
    <col min="13582" max="13582" width="17.42578125" style="12" customWidth="1"/>
    <col min="13583" max="13583" width="53" style="12" customWidth="1"/>
    <col min="13584" max="13823" width="40.85546875" style="12"/>
    <col min="13824" max="13824" width="4.85546875" style="12" customWidth="1"/>
    <col min="13825" max="13825" width="6.42578125" style="12" customWidth="1"/>
    <col min="13826" max="13826" width="47.42578125" style="12" customWidth="1"/>
    <col min="13827" max="13827" width="9" style="12" customWidth="1"/>
    <col min="13828" max="13828" width="5.85546875" style="12" customWidth="1"/>
    <col min="13829" max="13829" width="17.140625" style="12" customWidth="1"/>
    <col min="13830" max="13830" width="11.140625" style="12" customWidth="1"/>
    <col min="13831" max="13831" width="11.7109375" style="12" customWidth="1"/>
    <col min="13832" max="13832" width="13.42578125" style="12" customWidth="1"/>
    <col min="13833" max="13833" width="16.28515625" style="12" customWidth="1"/>
    <col min="13834" max="13834" width="15.85546875" style="12" customWidth="1"/>
    <col min="13835" max="13835" width="22.7109375" style="12" customWidth="1"/>
    <col min="13836" max="13836" width="9.42578125" style="12" customWidth="1"/>
    <col min="13837" max="13837" width="11.28515625" style="12" customWidth="1"/>
    <col min="13838" max="13838" width="17.42578125" style="12" customWidth="1"/>
    <col min="13839" max="13839" width="53" style="12" customWidth="1"/>
    <col min="13840" max="14079" width="40.85546875" style="12"/>
    <col min="14080" max="14080" width="4.85546875" style="12" customWidth="1"/>
    <col min="14081" max="14081" width="6.42578125" style="12" customWidth="1"/>
    <col min="14082" max="14082" width="47.42578125" style="12" customWidth="1"/>
    <col min="14083" max="14083" width="9" style="12" customWidth="1"/>
    <col min="14084" max="14084" width="5.85546875" style="12" customWidth="1"/>
    <col min="14085" max="14085" width="17.140625" style="12" customWidth="1"/>
    <col min="14086" max="14086" width="11.140625" style="12" customWidth="1"/>
    <col min="14087" max="14087" width="11.7109375" style="12" customWidth="1"/>
    <col min="14088" max="14088" width="13.42578125" style="12" customWidth="1"/>
    <col min="14089" max="14089" width="16.28515625" style="12" customWidth="1"/>
    <col min="14090" max="14090" width="15.85546875" style="12" customWidth="1"/>
    <col min="14091" max="14091" width="22.7109375" style="12" customWidth="1"/>
    <col min="14092" max="14092" width="9.42578125" style="12" customWidth="1"/>
    <col min="14093" max="14093" width="11.28515625" style="12" customWidth="1"/>
    <col min="14094" max="14094" width="17.42578125" style="12" customWidth="1"/>
    <col min="14095" max="14095" width="53" style="12" customWidth="1"/>
    <col min="14096" max="14335" width="40.85546875" style="12"/>
    <col min="14336" max="14336" width="4.85546875" style="12" customWidth="1"/>
    <col min="14337" max="14337" width="6.42578125" style="12" customWidth="1"/>
    <col min="14338" max="14338" width="47.42578125" style="12" customWidth="1"/>
    <col min="14339" max="14339" width="9" style="12" customWidth="1"/>
    <col min="14340" max="14340" width="5.85546875" style="12" customWidth="1"/>
    <col min="14341" max="14341" width="17.140625" style="12" customWidth="1"/>
    <col min="14342" max="14342" width="11.140625" style="12" customWidth="1"/>
    <col min="14343" max="14343" width="11.7109375" style="12" customWidth="1"/>
    <col min="14344" max="14344" width="13.42578125" style="12" customWidth="1"/>
    <col min="14345" max="14345" width="16.28515625" style="12" customWidth="1"/>
    <col min="14346" max="14346" width="15.85546875" style="12" customWidth="1"/>
    <col min="14347" max="14347" width="22.7109375" style="12" customWidth="1"/>
    <col min="14348" max="14348" width="9.42578125" style="12" customWidth="1"/>
    <col min="14349" max="14349" width="11.28515625" style="12" customWidth="1"/>
    <col min="14350" max="14350" width="17.42578125" style="12" customWidth="1"/>
    <col min="14351" max="14351" width="53" style="12" customWidth="1"/>
    <col min="14352" max="14591" width="40.85546875" style="12"/>
    <col min="14592" max="14592" width="4.85546875" style="12" customWidth="1"/>
    <col min="14593" max="14593" width="6.42578125" style="12" customWidth="1"/>
    <col min="14594" max="14594" width="47.42578125" style="12" customWidth="1"/>
    <col min="14595" max="14595" width="9" style="12" customWidth="1"/>
    <col min="14596" max="14596" width="5.85546875" style="12" customWidth="1"/>
    <col min="14597" max="14597" width="17.140625" style="12" customWidth="1"/>
    <col min="14598" max="14598" width="11.140625" style="12" customWidth="1"/>
    <col min="14599" max="14599" width="11.7109375" style="12" customWidth="1"/>
    <col min="14600" max="14600" width="13.42578125" style="12" customWidth="1"/>
    <col min="14601" max="14601" width="16.28515625" style="12" customWidth="1"/>
    <col min="14602" max="14602" width="15.85546875" style="12" customWidth="1"/>
    <col min="14603" max="14603" width="22.7109375" style="12" customWidth="1"/>
    <col min="14604" max="14604" width="9.42578125" style="12" customWidth="1"/>
    <col min="14605" max="14605" width="11.28515625" style="12" customWidth="1"/>
    <col min="14606" max="14606" width="17.42578125" style="12" customWidth="1"/>
    <col min="14607" max="14607" width="53" style="12" customWidth="1"/>
    <col min="14608" max="14847" width="40.85546875" style="12"/>
    <col min="14848" max="14848" width="4.85546875" style="12" customWidth="1"/>
    <col min="14849" max="14849" width="6.42578125" style="12" customWidth="1"/>
    <col min="14850" max="14850" width="47.42578125" style="12" customWidth="1"/>
    <col min="14851" max="14851" width="9" style="12" customWidth="1"/>
    <col min="14852" max="14852" width="5.85546875" style="12" customWidth="1"/>
    <col min="14853" max="14853" width="17.140625" style="12" customWidth="1"/>
    <col min="14854" max="14854" width="11.140625" style="12" customWidth="1"/>
    <col min="14855" max="14855" width="11.7109375" style="12" customWidth="1"/>
    <col min="14856" max="14856" width="13.42578125" style="12" customWidth="1"/>
    <col min="14857" max="14857" width="16.28515625" style="12" customWidth="1"/>
    <col min="14858" max="14858" width="15.85546875" style="12" customWidth="1"/>
    <col min="14859" max="14859" width="22.7109375" style="12" customWidth="1"/>
    <col min="14860" max="14860" width="9.42578125" style="12" customWidth="1"/>
    <col min="14861" max="14861" width="11.28515625" style="12" customWidth="1"/>
    <col min="14862" max="14862" width="17.42578125" style="12" customWidth="1"/>
    <col min="14863" max="14863" width="53" style="12" customWidth="1"/>
    <col min="14864" max="15103" width="40.85546875" style="12"/>
    <col min="15104" max="15104" width="4.85546875" style="12" customWidth="1"/>
    <col min="15105" max="15105" width="6.42578125" style="12" customWidth="1"/>
    <col min="15106" max="15106" width="47.42578125" style="12" customWidth="1"/>
    <col min="15107" max="15107" width="9" style="12" customWidth="1"/>
    <col min="15108" max="15108" width="5.85546875" style="12" customWidth="1"/>
    <col min="15109" max="15109" width="17.140625" style="12" customWidth="1"/>
    <col min="15110" max="15110" width="11.140625" style="12" customWidth="1"/>
    <col min="15111" max="15111" width="11.7109375" style="12" customWidth="1"/>
    <col min="15112" max="15112" width="13.42578125" style="12" customWidth="1"/>
    <col min="15113" max="15113" width="16.28515625" style="12" customWidth="1"/>
    <col min="15114" max="15114" width="15.85546875" style="12" customWidth="1"/>
    <col min="15115" max="15115" width="22.7109375" style="12" customWidth="1"/>
    <col min="15116" max="15116" width="9.42578125" style="12" customWidth="1"/>
    <col min="15117" max="15117" width="11.28515625" style="12" customWidth="1"/>
    <col min="15118" max="15118" width="17.42578125" style="12" customWidth="1"/>
    <col min="15119" max="15119" width="53" style="12" customWidth="1"/>
    <col min="15120" max="15359" width="40.85546875" style="12"/>
    <col min="15360" max="15360" width="4.85546875" style="12" customWidth="1"/>
    <col min="15361" max="15361" width="6.42578125" style="12" customWidth="1"/>
    <col min="15362" max="15362" width="47.42578125" style="12" customWidth="1"/>
    <col min="15363" max="15363" width="9" style="12" customWidth="1"/>
    <col min="15364" max="15364" width="5.85546875" style="12" customWidth="1"/>
    <col min="15365" max="15365" width="17.140625" style="12" customWidth="1"/>
    <col min="15366" max="15366" width="11.140625" style="12" customWidth="1"/>
    <col min="15367" max="15367" width="11.7109375" style="12" customWidth="1"/>
    <col min="15368" max="15368" width="13.42578125" style="12" customWidth="1"/>
    <col min="15369" max="15369" width="16.28515625" style="12" customWidth="1"/>
    <col min="15370" max="15370" width="15.85546875" style="12" customWidth="1"/>
    <col min="15371" max="15371" width="22.7109375" style="12" customWidth="1"/>
    <col min="15372" max="15372" width="9.42578125" style="12" customWidth="1"/>
    <col min="15373" max="15373" width="11.28515625" style="12" customWidth="1"/>
    <col min="15374" max="15374" width="17.42578125" style="12" customWidth="1"/>
    <col min="15375" max="15375" width="53" style="12" customWidth="1"/>
    <col min="15376" max="15615" width="40.85546875" style="12"/>
    <col min="15616" max="15616" width="4.85546875" style="12" customWidth="1"/>
    <col min="15617" max="15617" width="6.42578125" style="12" customWidth="1"/>
    <col min="15618" max="15618" width="47.42578125" style="12" customWidth="1"/>
    <col min="15619" max="15619" width="9" style="12" customWidth="1"/>
    <col min="15620" max="15620" width="5.85546875" style="12" customWidth="1"/>
    <col min="15621" max="15621" width="17.140625" style="12" customWidth="1"/>
    <col min="15622" max="15622" width="11.140625" style="12" customWidth="1"/>
    <col min="15623" max="15623" width="11.7109375" style="12" customWidth="1"/>
    <col min="15624" max="15624" width="13.42578125" style="12" customWidth="1"/>
    <col min="15625" max="15625" width="16.28515625" style="12" customWidth="1"/>
    <col min="15626" max="15626" width="15.85546875" style="12" customWidth="1"/>
    <col min="15627" max="15627" width="22.7109375" style="12" customWidth="1"/>
    <col min="15628" max="15628" width="9.42578125" style="12" customWidth="1"/>
    <col min="15629" max="15629" width="11.28515625" style="12" customWidth="1"/>
    <col min="15630" max="15630" width="17.42578125" style="12" customWidth="1"/>
    <col min="15631" max="15631" width="53" style="12" customWidth="1"/>
    <col min="15632" max="15871" width="40.85546875" style="12"/>
    <col min="15872" max="15872" width="4.85546875" style="12" customWidth="1"/>
    <col min="15873" max="15873" width="6.42578125" style="12" customWidth="1"/>
    <col min="15874" max="15874" width="47.42578125" style="12" customWidth="1"/>
    <col min="15875" max="15875" width="9" style="12" customWidth="1"/>
    <col min="15876" max="15876" width="5.85546875" style="12" customWidth="1"/>
    <col min="15877" max="15877" width="17.140625" style="12" customWidth="1"/>
    <col min="15878" max="15878" width="11.140625" style="12" customWidth="1"/>
    <col min="15879" max="15879" width="11.7109375" style="12" customWidth="1"/>
    <col min="15880" max="15880" width="13.42578125" style="12" customWidth="1"/>
    <col min="15881" max="15881" width="16.28515625" style="12" customWidth="1"/>
    <col min="15882" max="15882" width="15.85546875" style="12" customWidth="1"/>
    <col min="15883" max="15883" width="22.7109375" style="12" customWidth="1"/>
    <col min="15884" max="15884" width="9.42578125" style="12" customWidth="1"/>
    <col min="15885" max="15885" width="11.28515625" style="12" customWidth="1"/>
    <col min="15886" max="15886" width="17.42578125" style="12" customWidth="1"/>
    <col min="15887" max="15887" width="53" style="12" customWidth="1"/>
    <col min="15888" max="16127" width="40.85546875" style="12"/>
    <col min="16128" max="16128" width="4.85546875" style="12" customWidth="1"/>
    <col min="16129" max="16129" width="6.42578125" style="12" customWidth="1"/>
    <col min="16130" max="16130" width="47.42578125" style="12" customWidth="1"/>
    <col min="16131" max="16131" width="9" style="12" customWidth="1"/>
    <col min="16132" max="16132" width="5.85546875" style="12" customWidth="1"/>
    <col min="16133" max="16133" width="17.140625" style="12" customWidth="1"/>
    <col min="16134" max="16134" width="11.140625" style="12" customWidth="1"/>
    <col min="16135" max="16135" width="11.7109375" style="12" customWidth="1"/>
    <col min="16136" max="16136" width="13.42578125" style="12" customWidth="1"/>
    <col min="16137" max="16137" width="16.28515625" style="12" customWidth="1"/>
    <col min="16138" max="16138" width="15.85546875" style="12" customWidth="1"/>
    <col min="16139" max="16139" width="22.7109375" style="12" customWidth="1"/>
    <col min="16140" max="16140" width="9.42578125" style="12" customWidth="1"/>
    <col min="16141" max="16141" width="11.28515625" style="12" customWidth="1"/>
    <col min="16142" max="16142" width="17.42578125" style="12" customWidth="1"/>
    <col min="16143" max="16143" width="53" style="12" customWidth="1"/>
    <col min="16144" max="16384" width="40.85546875" style="12"/>
  </cols>
  <sheetData>
    <row r="2" spans="1:16" ht="18.75">
      <c r="B2" s="11" t="s">
        <v>80</v>
      </c>
    </row>
    <row r="4" spans="1:16" ht="45.75" customHeight="1">
      <c r="B4" s="66" t="s">
        <v>83</v>
      </c>
      <c r="C4" s="67"/>
      <c r="D4" s="67"/>
      <c r="E4" s="67"/>
      <c r="F4" s="67"/>
      <c r="G4" s="67"/>
      <c r="H4" s="67"/>
      <c r="I4" s="67"/>
      <c r="J4" s="67"/>
      <c r="K4" s="68"/>
      <c r="L4" s="69" t="s">
        <v>33</v>
      </c>
      <c r="M4" s="70"/>
      <c r="N4" s="71"/>
      <c r="O4" s="71"/>
      <c r="P4" s="72"/>
    </row>
    <row r="5" spans="1:16" ht="38.25">
      <c r="A5" s="13"/>
      <c r="B5" s="17"/>
      <c r="C5" s="17" t="s">
        <v>34</v>
      </c>
      <c r="D5" s="17" t="s">
        <v>35</v>
      </c>
      <c r="E5" s="17" t="s">
        <v>36</v>
      </c>
      <c r="F5" s="17" t="s">
        <v>37</v>
      </c>
      <c r="G5" s="17" t="s">
        <v>38</v>
      </c>
      <c r="H5" s="17" t="s">
        <v>77</v>
      </c>
      <c r="I5" s="17" t="s">
        <v>78</v>
      </c>
      <c r="J5" s="17" t="s">
        <v>79</v>
      </c>
      <c r="K5" s="17" t="s">
        <v>39</v>
      </c>
      <c r="L5" s="17" t="s">
        <v>40</v>
      </c>
      <c r="M5" s="17" t="s">
        <v>41</v>
      </c>
      <c r="N5" s="17" t="s">
        <v>42</v>
      </c>
      <c r="O5" s="17" t="s">
        <v>43</v>
      </c>
      <c r="P5" s="17" t="s">
        <v>44</v>
      </c>
    </row>
    <row r="6" spans="1:16" ht="42.75">
      <c r="A6" s="13"/>
      <c r="B6" s="14" t="s">
        <v>12</v>
      </c>
      <c r="C6" s="15">
        <v>1</v>
      </c>
      <c r="D6" s="25">
        <v>2.1920000000000002</v>
      </c>
      <c r="E6" s="25">
        <v>0</v>
      </c>
      <c r="F6" s="25">
        <v>0</v>
      </c>
      <c r="G6" s="25">
        <v>3.92</v>
      </c>
      <c r="H6" s="25">
        <v>0</v>
      </c>
      <c r="I6" s="25">
        <v>0</v>
      </c>
      <c r="J6" s="25">
        <v>0</v>
      </c>
      <c r="K6" s="18"/>
      <c r="L6" s="16">
        <f>+'Detailed Breakdown'!AO87</f>
        <v>2.629082648397131</v>
      </c>
      <c r="M6" s="16">
        <f>'Detailed Breakdown'!E87</f>
        <v>2.7971379338357916</v>
      </c>
      <c r="N6" s="19">
        <f>L6/M6-1</f>
        <v>-6.0081157745482283E-2</v>
      </c>
      <c r="O6" s="20">
        <v>86.063619023118051</v>
      </c>
      <c r="P6" s="21" t="str">
        <f>'Detailed Breakdown'!AU56&amp;" and "&amp;'Detailed Breakdown'!AV56</f>
        <v>No factors contributing to greater than 2% upward change. and Gone down mainly due to 102-A - Load characteristics (Coincidence Factor),102-B - Volume forecast,</v>
      </c>
    </row>
    <row r="7" spans="1:16" ht="28.5">
      <c r="A7" s="13"/>
      <c r="B7" s="14" t="s">
        <v>13</v>
      </c>
      <c r="C7" s="15">
        <v>2</v>
      </c>
      <c r="D7" s="25">
        <v>2.6150000000000002</v>
      </c>
      <c r="E7" s="25">
        <v>0.68500000000000005</v>
      </c>
      <c r="F7" s="25">
        <v>0</v>
      </c>
      <c r="G7" s="25">
        <v>3.92</v>
      </c>
      <c r="H7" s="25">
        <v>0</v>
      </c>
      <c r="I7" s="25">
        <v>0</v>
      </c>
      <c r="J7" s="25">
        <v>0</v>
      </c>
      <c r="K7" s="18"/>
      <c r="L7" s="16">
        <f>+'Detailed Breakdown'!AO88</f>
        <v>1.9150617271322119</v>
      </c>
      <c r="M7" s="16">
        <f>'Detailed Breakdown'!E88</f>
        <v>2.03403920771389</v>
      </c>
      <c r="N7" s="19">
        <f t="shared" ref="N7:N24" si="0">L7/M7-1</f>
        <v>-5.8493209044578887E-2</v>
      </c>
      <c r="O7" s="20">
        <v>105.61453861931153</v>
      </c>
      <c r="P7" s="21" t="str">
        <f>'Detailed Breakdown'!AU57&amp;" and "&amp;'Detailed Breakdown'!AV57</f>
        <v>No factors contributing to greater than 2% upward change. and Gone down mainly due to 102-B - Volume forecast,</v>
      </c>
    </row>
    <row r="8" spans="1:16" ht="71.25">
      <c r="A8" s="13"/>
      <c r="B8" s="14" t="s">
        <v>14</v>
      </c>
      <c r="C8" s="15">
        <v>2</v>
      </c>
      <c r="D8" s="25">
        <v>0.73299999999999998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18"/>
      <c r="L8" s="16">
        <f>+'Detailed Breakdown'!AO89</f>
        <v>0.73299999999999998</v>
      </c>
      <c r="M8" s="16">
        <f>'Detailed Breakdown'!E89</f>
        <v>0.82199999999999995</v>
      </c>
      <c r="N8" s="19">
        <f t="shared" si="0"/>
        <v>-0.10827250608272498</v>
      </c>
      <c r="O8" s="20">
        <v>23.285443201010878</v>
      </c>
      <c r="P8" s="21" t="str">
        <f>'Detailed Breakdown'!AU58&amp;" and "&amp;'Detailed Breakdown'!AV58</f>
        <v>Gone up mainly due to 104-D - no of days and rate of return,102-A - Load characteristics (Coincidence Factor), and Gone down mainly due to 103-C - Change In 500MW Model,102-A - Load characteristics (Load Factor),104-F - Other Expenditure,102-B - Volume forecast,</v>
      </c>
    </row>
    <row r="9" spans="1:16" ht="42.75">
      <c r="A9" s="13"/>
      <c r="B9" s="14" t="s">
        <v>15</v>
      </c>
      <c r="C9" s="15">
        <v>3</v>
      </c>
      <c r="D9" s="25">
        <v>2.3180000000000001</v>
      </c>
      <c r="E9" s="25">
        <v>0</v>
      </c>
      <c r="F9" s="25">
        <v>0</v>
      </c>
      <c r="G9" s="25">
        <v>3.92</v>
      </c>
      <c r="H9" s="25">
        <v>0</v>
      </c>
      <c r="I9" s="25">
        <v>0</v>
      </c>
      <c r="J9" s="25">
        <v>0</v>
      </c>
      <c r="K9" s="18"/>
      <c r="L9" s="16">
        <f>+'Detailed Breakdown'!AO90</f>
        <v>2.4300869438572281</v>
      </c>
      <c r="M9" s="16">
        <f>'Detailed Breakdown'!E90</f>
        <v>2.3571209116208123</v>
      </c>
      <c r="N9" s="19">
        <f t="shared" si="0"/>
        <v>3.0955574606583269E-2</v>
      </c>
      <c r="O9" s="20">
        <v>310.20280146987847</v>
      </c>
      <c r="P9" s="21" t="str">
        <f>'Detailed Breakdown'!AU59&amp;" and "&amp;'Detailed Breakdown'!AV59</f>
        <v>Gone up mainly due to 102-A - Load characteristics (Load Factor),102-A - Load characteristics (Coincidence Factor), and Gone down mainly due to 102-B - Volume forecast,</v>
      </c>
    </row>
    <row r="10" spans="1:16" ht="28.5">
      <c r="A10" s="13"/>
      <c r="B10" s="14" t="s">
        <v>16</v>
      </c>
      <c r="C10" s="15">
        <v>4</v>
      </c>
      <c r="D10" s="25">
        <v>2.4239999999999999</v>
      </c>
      <c r="E10" s="25">
        <v>0.66400000000000003</v>
      </c>
      <c r="F10" s="25">
        <v>0</v>
      </c>
      <c r="G10" s="25">
        <v>3.92</v>
      </c>
      <c r="H10" s="25">
        <v>0</v>
      </c>
      <c r="I10" s="25">
        <v>0</v>
      </c>
      <c r="J10" s="25">
        <v>0</v>
      </c>
      <c r="K10" s="18"/>
      <c r="L10" s="16">
        <f>+'Detailed Breakdown'!AO91</f>
        <v>1.9688277320191829</v>
      </c>
      <c r="M10" s="16">
        <f>'Detailed Breakdown'!E91</f>
        <v>1.9807686404043214</v>
      </c>
      <c r="N10" s="19">
        <f t="shared" si="0"/>
        <v>-6.0284215640151739E-3</v>
      </c>
      <c r="O10" s="20">
        <v>426.19239039263948</v>
      </c>
      <c r="P10" s="21" t="str">
        <f>'Detailed Breakdown'!AU60&amp;" and "&amp;'Detailed Breakdown'!AV60</f>
        <v>Gone up mainly due to 102-A - Load characteristics (Coincidence Factor), and Gone down mainly due to 102-B - Volume forecast,</v>
      </c>
    </row>
    <row r="11" spans="1:16" ht="71.25">
      <c r="A11" s="13"/>
      <c r="B11" s="14" t="s">
        <v>17</v>
      </c>
      <c r="C11" s="15">
        <v>4</v>
      </c>
      <c r="D11" s="25">
        <v>0.66900000000000004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18"/>
      <c r="L11" s="16">
        <f>+'Detailed Breakdown'!AO92</f>
        <v>0.66900000000000004</v>
      </c>
      <c r="M11" s="16">
        <f>'Detailed Breakdown'!E92</f>
        <v>0.75800000000000012</v>
      </c>
      <c r="N11" s="19">
        <f t="shared" si="0"/>
        <v>-0.11741424802110823</v>
      </c>
      <c r="O11" s="20">
        <v>40.065913971332691</v>
      </c>
      <c r="P11" s="21" t="str">
        <f>'Detailed Breakdown'!AU61&amp;" and "&amp;'Detailed Breakdown'!AV61</f>
        <v>Gone up mainly due to 104-D - no of days and rate of return,102-A - Load characteristics (Coincidence Factor), and Gone down mainly due to 103-C - Change In 500MW Model,102-A - Load characteristics (Load Factor),104-F - Other Expenditure,102-B - Volume forecast,</v>
      </c>
    </row>
    <row r="12" spans="1:16" ht="42.75">
      <c r="A12" s="13"/>
      <c r="B12" s="14" t="s">
        <v>18</v>
      </c>
      <c r="C12" s="15" t="s">
        <v>84</v>
      </c>
      <c r="D12" s="25">
        <v>2.1859999999999999</v>
      </c>
      <c r="E12" s="25">
        <v>0.63100000000000001</v>
      </c>
      <c r="F12" s="25">
        <v>0</v>
      </c>
      <c r="G12" s="25">
        <v>22.25</v>
      </c>
      <c r="H12" s="25">
        <v>0</v>
      </c>
      <c r="I12" s="25">
        <v>0</v>
      </c>
      <c r="J12" s="25">
        <v>0</v>
      </c>
      <c r="K12" s="18"/>
      <c r="L12" s="16">
        <f>+'Detailed Breakdown'!AO93</f>
        <v>1.9670040046215016</v>
      </c>
      <c r="M12" s="16">
        <f>'Detailed Breakdown'!E93</f>
        <v>2.0666031435730896</v>
      </c>
      <c r="N12" s="19">
        <f t="shared" si="0"/>
        <v>-4.8194613107664375E-2</v>
      </c>
      <c r="O12" s="20">
        <v>1527.9381887872096</v>
      </c>
      <c r="P12" s="21" t="str">
        <f>'Detailed Breakdown'!AU62&amp;" and "&amp;'Detailed Breakdown'!AV62</f>
        <v>Gone up mainly due to 102-A - Load characteristics (Load Factor), and Gone down mainly due to 102-A - Load characteristics (Coincidence Factor),102-B - Volume forecast,</v>
      </c>
    </row>
    <row r="13" spans="1:16" ht="28.5">
      <c r="A13" s="13"/>
      <c r="B13" s="14" t="s">
        <v>19</v>
      </c>
      <c r="C13" s="15" t="s">
        <v>84</v>
      </c>
      <c r="D13" s="25">
        <v>1.8540000000000001</v>
      </c>
      <c r="E13" s="25">
        <v>0.59899999999999998</v>
      </c>
      <c r="F13" s="25">
        <v>0</v>
      </c>
      <c r="G13" s="25">
        <v>70.069999999999993</v>
      </c>
      <c r="H13" s="25">
        <v>0</v>
      </c>
      <c r="I13" s="25">
        <v>0</v>
      </c>
      <c r="J13" s="25">
        <v>0</v>
      </c>
      <c r="K13" s="18"/>
      <c r="L13" s="16">
        <f>+'Detailed Breakdown'!AO94</f>
        <v>1.9069449450232936</v>
      </c>
      <c r="M13" s="16">
        <f>'Detailed Breakdown'!E94</f>
        <v>1.9655215588553643</v>
      </c>
      <c r="N13" s="19">
        <f t="shared" si="0"/>
        <v>-2.9802071398384089E-2</v>
      </c>
      <c r="O13" s="20">
        <v>1649.4031084796209</v>
      </c>
      <c r="P13" s="21" t="str">
        <f>'Detailed Breakdown'!AU63&amp;" and "&amp;'Detailed Breakdown'!AV63</f>
        <v>Gone up mainly due to 102-A - Load characteristics (Coincidence Factor), and Gone down mainly due to 102-B - Volume forecast,</v>
      </c>
    </row>
    <row r="14" spans="1:16" ht="28.5">
      <c r="A14" s="13"/>
      <c r="B14" s="14" t="s">
        <v>20</v>
      </c>
      <c r="C14" s="15" t="s">
        <v>84</v>
      </c>
      <c r="D14" s="25">
        <v>1.351</v>
      </c>
      <c r="E14" s="25">
        <v>0.54700000000000004</v>
      </c>
      <c r="F14" s="25">
        <v>0</v>
      </c>
      <c r="G14" s="25">
        <v>235.4</v>
      </c>
      <c r="H14" s="25">
        <v>0</v>
      </c>
      <c r="I14" s="25">
        <v>0</v>
      </c>
      <c r="J14" s="25">
        <v>0</v>
      </c>
      <c r="K14" s="18"/>
      <c r="L14" s="16">
        <f>+'Detailed Breakdown'!AO95</f>
        <v>1.6799694767558968</v>
      </c>
      <c r="M14" s="16">
        <f>'Detailed Breakdown'!E95</f>
        <v>1.6719198134426845</v>
      </c>
      <c r="N14" s="19">
        <f t="shared" si="0"/>
        <v>4.814622835671134E-3</v>
      </c>
      <c r="O14" s="20">
        <v>2843.5639786529437</v>
      </c>
      <c r="P14" s="21" t="str">
        <f>'Detailed Breakdown'!AU64&amp;" and "&amp;'Detailed Breakdown'!AV64</f>
        <v>No factors contributing to greater than 2% upward change. and Gone down mainly due to 104-F - Other Expenditure,</v>
      </c>
    </row>
    <row r="15" spans="1:16" ht="28.5">
      <c r="A15" s="13"/>
      <c r="B15" s="14" t="s">
        <v>75</v>
      </c>
      <c r="C15" s="15">
        <v>0</v>
      </c>
      <c r="D15" s="25">
        <v>9.6809999999999992</v>
      </c>
      <c r="E15" s="25">
        <v>1.93</v>
      </c>
      <c r="F15" s="25">
        <v>0.65900000000000003</v>
      </c>
      <c r="G15" s="25">
        <v>3.92</v>
      </c>
      <c r="H15" s="25">
        <v>0</v>
      </c>
      <c r="I15" s="25">
        <v>0</v>
      </c>
      <c r="J15" s="25">
        <v>0</v>
      </c>
      <c r="K15" s="18"/>
      <c r="L15" s="16">
        <f>+'Detailed Breakdown'!AO96</f>
        <v>2.8896371383276045</v>
      </c>
      <c r="M15" s="16">
        <f>'Detailed Breakdown'!E96</f>
        <v>2.8490071918031163</v>
      </c>
      <c r="N15" s="19">
        <f t="shared" si="0"/>
        <v>1.4261089491590218E-2</v>
      </c>
      <c r="O15" s="20">
        <v>101.43783193773238</v>
      </c>
      <c r="P15" s="21" t="str">
        <f>'Detailed Breakdown'!AU65&amp;" and "&amp;'Detailed Breakdown'!AV65</f>
        <v>Gone up mainly due to 102-B - Volume forecast, and Gone down mainly due to 102-A - Load characteristics (Coincidence Factor),</v>
      </c>
    </row>
    <row r="16" spans="1:16" ht="28.5">
      <c r="A16" s="13"/>
      <c r="B16" s="14" t="s">
        <v>76</v>
      </c>
      <c r="C16" s="15">
        <v>0</v>
      </c>
      <c r="D16" s="25">
        <v>10.157999999999999</v>
      </c>
      <c r="E16" s="25">
        <v>2.0049999999999999</v>
      </c>
      <c r="F16" s="25">
        <v>0.66900000000000004</v>
      </c>
      <c r="G16" s="25">
        <v>3.92</v>
      </c>
      <c r="H16" s="25">
        <v>0</v>
      </c>
      <c r="I16" s="25">
        <v>0</v>
      </c>
      <c r="J16" s="25">
        <v>0</v>
      </c>
      <c r="K16" s="18"/>
      <c r="L16" s="16">
        <f>+'Detailed Breakdown'!AO97</f>
        <v>2.1727013082904305</v>
      </c>
      <c r="M16" s="16">
        <f>'Detailed Breakdown'!E97</f>
        <v>2.1243965645387259</v>
      </c>
      <c r="N16" s="19">
        <f t="shared" si="0"/>
        <v>2.273810104856433E-2</v>
      </c>
      <c r="O16" s="20">
        <v>1362.7354021831413</v>
      </c>
      <c r="P16" s="21" t="str">
        <f>'Detailed Breakdown'!AU66&amp;" and "&amp;'Detailed Breakdown'!AV66</f>
        <v>Gone up mainly due to 102-A - Load characteristics (Coincidence Factor), and Gone down mainly due to 102-B - Volume forecast,</v>
      </c>
    </row>
    <row r="17" spans="1:16" ht="28.5">
      <c r="A17" s="13"/>
      <c r="B17" s="14" t="s">
        <v>21</v>
      </c>
      <c r="C17" s="15">
        <v>0</v>
      </c>
      <c r="D17" s="25">
        <v>7.4320000000000004</v>
      </c>
      <c r="E17" s="25">
        <v>1.5</v>
      </c>
      <c r="F17" s="25">
        <v>0.60699999999999998</v>
      </c>
      <c r="G17" s="25">
        <v>15.61</v>
      </c>
      <c r="H17" s="25">
        <v>3.41</v>
      </c>
      <c r="I17" s="25">
        <v>5.17</v>
      </c>
      <c r="J17" s="25">
        <v>0.161</v>
      </c>
      <c r="K17" s="23"/>
      <c r="L17" s="16">
        <f>+'Detailed Breakdown'!AO98</f>
        <v>2.4067979570232043</v>
      </c>
      <c r="M17" s="16">
        <f>'Detailed Breakdown'!E98</f>
        <v>2.4010527693864048</v>
      </c>
      <c r="N17" s="19">
        <f t="shared" si="0"/>
        <v>2.3927785803175006E-3</v>
      </c>
      <c r="O17" s="20">
        <v>4354.0770344323964</v>
      </c>
      <c r="P17" s="21" t="str">
        <f>'Detailed Breakdown'!AU67&amp;" and "&amp;'Detailed Breakdown'!AV67</f>
        <v>Gone up mainly due to 102-A - Load characteristics (Coincidence Factor), and Gone down mainly due to 102-B - Volume forecast,</v>
      </c>
    </row>
    <row r="18" spans="1:16" ht="28.5">
      <c r="A18" s="13"/>
      <c r="B18" s="14" t="s">
        <v>22</v>
      </c>
      <c r="C18" s="15">
        <v>0</v>
      </c>
      <c r="D18" s="25">
        <v>5.9240000000000004</v>
      </c>
      <c r="E18" s="25">
        <v>1.218</v>
      </c>
      <c r="F18" s="25">
        <v>0.57199999999999995</v>
      </c>
      <c r="G18" s="25">
        <v>50.1</v>
      </c>
      <c r="H18" s="25">
        <v>3.46</v>
      </c>
      <c r="I18" s="25">
        <v>6.08</v>
      </c>
      <c r="J18" s="25">
        <v>0.121</v>
      </c>
      <c r="K18" s="23"/>
      <c r="L18" s="16">
        <f>+'Detailed Breakdown'!AO99</f>
        <v>2.0904009560828598</v>
      </c>
      <c r="M18" s="16">
        <f>'Detailed Breakdown'!E99</f>
        <v>2.120410709239974</v>
      </c>
      <c r="N18" s="19">
        <f t="shared" si="0"/>
        <v>-1.4152802108734264E-2</v>
      </c>
      <c r="O18" s="20">
        <v>11969.557386715898</v>
      </c>
      <c r="P18" s="21" t="str">
        <f>'Detailed Breakdown'!AU68&amp;" and "&amp;'Detailed Breakdown'!AV68</f>
        <v>Gone up mainly due to 102-A - Load characteristics (Coincidence Factor), and Gone down mainly due to 102-B - Volume forecast,</v>
      </c>
    </row>
    <row r="19" spans="1:16" ht="28.5">
      <c r="A19" s="13"/>
      <c r="B19" s="14" t="s">
        <v>23</v>
      </c>
      <c r="C19" s="15">
        <v>0</v>
      </c>
      <c r="D19" s="25">
        <v>4.2190000000000003</v>
      </c>
      <c r="E19" s="25">
        <v>0.91400000000000003</v>
      </c>
      <c r="F19" s="25">
        <v>0.53400000000000003</v>
      </c>
      <c r="G19" s="25">
        <v>110.17</v>
      </c>
      <c r="H19" s="25">
        <v>3.13</v>
      </c>
      <c r="I19" s="25">
        <v>5.97</v>
      </c>
      <c r="J19" s="25">
        <v>8.1000000000000003E-2</v>
      </c>
      <c r="K19" s="23"/>
      <c r="L19" s="16">
        <f>+'Detailed Breakdown'!AO100</f>
        <v>1.5148094886674743</v>
      </c>
      <c r="M19" s="16">
        <f>'Detailed Breakdown'!E100</f>
        <v>1.5780533819707674</v>
      </c>
      <c r="N19" s="19">
        <f t="shared" si="0"/>
        <v>-4.0077157101181426E-2</v>
      </c>
      <c r="O19" s="20">
        <v>32164.11296301087</v>
      </c>
      <c r="P19" s="21" t="str">
        <f>'Detailed Breakdown'!AU69&amp;" and "&amp;'Detailed Breakdown'!AV69</f>
        <v>Gone up mainly due to 102-A - Load characteristics (Coincidence Factor), and Gone down mainly due to 102-B - Volume forecast,</v>
      </c>
    </row>
    <row r="20" spans="1:16" ht="28.5">
      <c r="A20" s="13"/>
      <c r="B20" s="14" t="s">
        <v>63</v>
      </c>
      <c r="C20" s="15">
        <v>8</v>
      </c>
      <c r="D20" s="25">
        <v>3.4820000000000002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3"/>
      <c r="L20" s="16">
        <f>+'Detailed Breakdown'!AO101</f>
        <v>3.4820000000000002</v>
      </c>
      <c r="M20" s="16">
        <f>'Detailed Breakdown'!E101</f>
        <v>3.5390000000000006</v>
      </c>
      <c r="N20" s="19">
        <f t="shared" si="0"/>
        <v>-1.6106244701893258E-2</v>
      </c>
      <c r="O20" s="20">
        <v>3147.6276312291811</v>
      </c>
      <c r="P20" s="21" t="str">
        <f>'Detailed Breakdown'!AU70&amp;" and "&amp;'Detailed Breakdown'!AV70</f>
        <v>Gone up mainly due to 104-F - Other Expenditure, and Gone down mainly due to 102-B - Volume forecast,</v>
      </c>
    </row>
    <row r="21" spans="1:16" ht="42.75">
      <c r="A21" s="13"/>
      <c r="B21" s="14" t="s">
        <v>64</v>
      </c>
      <c r="C21" s="15">
        <v>1</v>
      </c>
      <c r="D21" s="25">
        <v>3.5960000000000001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3"/>
      <c r="L21" s="16">
        <f>+'Detailed Breakdown'!AO102</f>
        <v>3.5960000000000001</v>
      </c>
      <c r="M21" s="16">
        <f>'Detailed Breakdown'!E102</f>
        <v>3.7519999999999993</v>
      </c>
      <c r="N21" s="19">
        <f t="shared" si="0"/>
        <v>-4.1577825159914483E-2</v>
      </c>
      <c r="O21" s="20">
        <v>975.65688214455929</v>
      </c>
      <c r="P21" s="21" t="str">
        <f>'Detailed Breakdown'!AU71&amp;" and "&amp;'Detailed Breakdown'!AV71</f>
        <v>Gone up mainly due to 104-F - Other Expenditure, and Gone down mainly due to 103-D - Peaking probabailities,102-B - Volume forecast,</v>
      </c>
    </row>
    <row r="22" spans="1:16" ht="57">
      <c r="A22" s="13"/>
      <c r="B22" s="14" t="s">
        <v>65</v>
      </c>
      <c r="C22" s="15">
        <v>1</v>
      </c>
      <c r="D22" s="25">
        <v>4.4139999999999997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3"/>
      <c r="L22" s="16">
        <f>+'Detailed Breakdown'!AO103</f>
        <v>4.4139999999999997</v>
      </c>
      <c r="M22" s="16">
        <f>'Detailed Breakdown'!E103</f>
        <v>4.952</v>
      </c>
      <c r="N22" s="19">
        <f t="shared" si="0"/>
        <v>-0.10864297253634903</v>
      </c>
      <c r="O22" s="20">
        <v>2670.167998903099</v>
      </c>
      <c r="P22" s="21" t="str">
        <f>'Detailed Breakdown'!AU72&amp;" and "&amp;'Detailed Breakdown'!AV72</f>
        <v>Gone up mainly due to 104-F - Other Expenditure, and Gone down mainly due to 102-A - Load characteristics (Coincidence Factor),102-C - Time band split of units,103-D - Peaking probabailities,102-B - Volume forecast,</v>
      </c>
    </row>
    <row r="23" spans="1:16" ht="42.75">
      <c r="A23" s="13"/>
      <c r="B23" s="14" t="s">
        <v>66</v>
      </c>
      <c r="C23" s="15">
        <v>1</v>
      </c>
      <c r="D23" s="25">
        <v>3.4340000000000002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18"/>
      <c r="L23" s="16">
        <f>+'Detailed Breakdown'!AO104</f>
        <v>3.4340000000000006</v>
      </c>
      <c r="M23" s="16">
        <f>'Detailed Breakdown'!E104</f>
        <v>3.4620000000000006</v>
      </c>
      <c r="N23" s="19">
        <f t="shared" si="0"/>
        <v>-8.0878105141536372E-3</v>
      </c>
      <c r="O23" s="20">
        <v>943.08090596532008</v>
      </c>
      <c r="P23" s="21" t="str">
        <f>'Detailed Breakdown'!AU73&amp;" and "&amp;'Detailed Breakdown'!AV73</f>
        <v>Gone up mainly due to 104-F - Other Expenditure,103-D - Peaking probabailities, and Gone down mainly due to 102-B - Volume forecast,</v>
      </c>
    </row>
    <row r="24" spans="1:16" ht="28.5">
      <c r="A24" s="13"/>
      <c r="B24" s="14" t="s">
        <v>24</v>
      </c>
      <c r="C24" s="15">
        <v>0</v>
      </c>
      <c r="D24" s="25">
        <v>21.893000000000001</v>
      </c>
      <c r="E24" s="25">
        <v>3.621</v>
      </c>
      <c r="F24" s="25">
        <v>2.536</v>
      </c>
      <c r="G24" s="25">
        <v>0</v>
      </c>
      <c r="H24" s="25">
        <v>0</v>
      </c>
      <c r="I24" s="25">
        <v>0</v>
      </c>
      <c r="J24" s="25">
        <v>0</v>
      </c>
      <c r="K24" s="18"/>
      <c r="L24" s="16">
        <f>+'Detailed Breakdown'!AO105</f>
        <v>3.6743973318021617</v>
      </c>
      <c r="M24" s="16">
        <f>'Detailed Breakdown'!E105</f>
        <v>3.7902260715906411</v>
      </c>
      <c r="N24" s="19">
        <f t="shared" si="0"/>
        <v>-3.0559849887758728E-2</v>
      </c>
      <c r="O24" s="20">
        <v>290552.97357935476</v>
      </c>
      <c r="P24" s="21" t="str">
        <f>'Detailed Breakdown'!AU74&amp;" and "&amp;'Detailed Breakdown'!AV74</f>
        <v>Gone up mainly due to 104-F - Other Expenditure, and Gone down mainly due to 102-B - Volume forecast,</v>
      </c>
    </row>
    <row r="25" spans="1:16">
      <c r="A25" s="13"/>
      <c r="B25" s="14" t="s">
        <v>114</v>
      </c>
      <c r="C25" s="15" t="s">
        <v>85</v>
      </c>
      <c r="D25" s="25">
        <v>-0.98899999999999999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18"/>
      <c r="L25" s="16"/>
      <c r="M25" s="16"/>
      <c r="N25" s="19"/>
      <c r="O25" s="20">
        <v>-71.956194865309399</v>
      </c>
      <c r="P25" s="24"/>
    </row>
    <row r="26" spans="1:16">
      <c r="A26" s="13"/>
      <c r="B26" s="14" t="s">
        <v>115</v>
      </c>
      <c r="C26" s="15">
        <v>8</v>
      </c>
      <c r="D26" s="25">
        <v>-0.78800000000000003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18"/>
      <c r="L26" s="16"/>
      <c r="M26" s="16"/>
      <c r="N26" s="19"/>
      <c r="O26" s="20" t="s">
        <v>128</v>
      </c>
      <c r="P26" s="24"/>
    </row>
    <row r="27" spans="1:16">
      <c r="A27" s="13"/>
      <c r="B27" s="14" t="s">
        <v>116</v>
      </c>
      <c r="C27" s="15">
        <v>0</v>
      </c>
      <c r="D27" s="25">
        <v>-0.98899999999999999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0.13100000000000001</v>
      </c>
      <c r="K27" s="18"/>
      <c r="L27" s="16"/>
      <c r="M27" s="16"/>
      <c r="N27" s="19"/>
      <c r="O27" s="20">
        <v>-986.34435486489394</v>
      </c>
      <c r="P27" s="24"/>
    </row>
    <row r="28" spans="1:16">
      <c r="A28" s="13"/>
      <c r="B28" s="14" t="s">
        <v>117</v>
      </c>
      <c r="C28" s="15">
        <v>0</v>
      </c>
      <c r="D28" s="25">
        <v>-0.98899999999999999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18"/>
      <c r="L28" s="16"/>
      <c r="M28" s="16"/>
      <c r="N28" s="19"/>
      <c r="O28" s="20" t="s">
        <v>128</v>
      </c>
      <c r="P28" s="24"/>
    </row>
    <row r="29" spans="1:16">
      <c r="A29" s="13"/>
      <c r="B29" s="14" t="s">
        <v>118</v>
      </c>
      <c r="C29" s="15">
        <v>0</v>
      </c>
      <c r="D29" s="25">
        <v>-6.6859999999999999</v>
      </c>
      <c r="E29" s="25">
        <v>-1.0589999999999999</v>
      </c>
      <c r="F29" s="25">
        <v>-0.13700000000000001</v>
      </c>
      <c r="G29" s="25">
        <v>0</v>
      </c>
      <c r="H29" s="25">
        <v>0</v>
      </c>
      <c r="I29" s="25">
        <v>0</v>
      </c>
      <c r="J29" s="25">
        <v>0.13100000000000001</v>
      </c>
      <c r="K29" s="18"/>
      <c r="L29" s="16"/>
      <c r="M29" s="16"/>
      <c r="N29" s="19"/>
      <c r="O29" s="20">
        <v>-2138.5367856289522</v>
      </c>
      <c r="P29" s="24"/>
    </row>
    <row r="30" spans="1:16">
      <c r="A30" s="13"/>
      <c r="B30" s="14" t="s">
        <v>119</v>
      </c>
      <c r="C30" s="15">
        <v>0</v>
      </c>
      <c r="D30" s="25">
        <v>-6.6859999999999999</v>
      </c>
      <c r="E30" s="25">
        <v>-1.0589999999999999</v>
      </c>
      <c r="F30" s="25">
        <v>-0.13700000000000001</v>
      </c>
      <c r="G30" s="25">
        <v>0</v>
      </c>
      <c r="H30" s="25">
        <v>0</v>
      </c>
      <c r="I30" s="25">
        <v>0</v>
      </c>
      <c r="J30" s="25">
        <v>0</v>
      </c>
      <c r="K30" s="18"/>
      <c r="L30" s="16"/>
      <c r="M30" s="16"/>
      <c r="N30" s="19"/>
      <c r="O30" s="20" t="s">
        <v>128</v>
      </c>
      <c r="P30" s="24"/>
    </row>
    <row r="31" spans="1:16">
      <c r="A31" s="13"/>
      <c r="B31" s="14" t="s">
        <v>120</v>
      </c>
      <c r="C31" s="15">
        <v>0</v>
      </c>
      <c r="D31" s="25">
        <v>-0.78800000000000003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0.11</v>
      </c>
      <c r="K31" s="18"/>
      <c r="L31" s="16"/>
      <c r="M31" s="16"/>
      <c r="N31" s="19"/>
      <c r="O31" s="20">
        <v>-789.05853979219546</v>
      </c>
      <c r="P31" s="24"/>
    </row>
    <row r="32" spans="1:16">
      <c r="A32" s="13"/>
      <c r="B32" s="14" t="s">
        <v>121</v>
      </c>
      <c r="C32" s="15">
        <v>0</v>
      </c>
      <c r="D32" s="25">
        <v>-0.78800000000000003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18"/>
      <c r="L32" s="16"/>
      <c r="M32" s="16"/>
      <c r="N32" s="19"/>
      <c r="O32" s="20" t="s">
        <v>128</v>
      </c>
      <c r="P32" s="24"/>
    </row>
    <row r="33" spans="1:16">
      <c r="A33" s="13"/>
      <c r="B33" s="14" t="s">
        <v>122</v>
      </c>
      <c r="C33" s="15">
        <v>0</v>
      </c>
      <c r="D33" s="25">
        <v>-5.4359999999999999</v>
      </c>
      <c r="E33" s="25">
        <v>-0.81599999999999995</v>
      </c>
      <c r="F33" s="25">
        <v>-0.107</v>
      </c>
      <c r="G33" s="25">
        <v>0</v>
      </c>
      <c r="H33" s="25">
        <v>0</v>
      </c>
      <c r="I33" s="25">
        <v>0</v>
      </c>
      <c r="J33" s="25">
        <v>0.11</v>
      </c>
      <c r="K33" s="18"/>
      <c r="L33" s="16"/>
      <c r="M33" s="16"/>
      <c r="N33" s="22"/>
      <c r="O33" s="20">
        <v>-703.15194243010546</v>
      </c>
      <c r="P33" s="24"/>
    </row>
    <row r="34" spans="1:16">
      <c r="A34" s="13"/>
      <c r="B34" s="14" t="s">
        <v>123</v>
      </c>
      <c r="C34" s="15">
        <v>0</v>
      </c>
      <c r="D34" s="25">
        <v>-5.4359999999999999</v>
      </c>
      <c r="E34" s="25">
        <v>-0.81599999999999995</v>
      </c>
      <c r="F34" s="25">
        <v>-0.107</v>
      </c>
      <c r="G34" s="25">
        <v>0</v>
      </c>
      <c r="H34" s="25">
        <v>0</v>
      </c>
      <c r="I34" s="25">
        <v>0</v>
      </c>
      <c r="J34" s="25">
        <v>0</v>
      </c>
      <c r="K34" s="18"/>
      <c r="L34" s="16"/>
      <c r="M34" s="16"/>
      <c r="N34" s="22"/>
      <c r="O34" s="20" t="s">
        <v>128</v>
      </c>
      <c r="P34" s="24"/>
    </row>
    <row r="35" spans="1:16">
      <c r="B35" s="14" t="s">
        <v>124</v>
      </c>
      <c r="C35" s="15">
        <v>0</v>
      </c>
      <c r="D35" s="25">
        <v>-0.56799999999999995</v>
      </c>
      <c r="E35" s="25">
        <v>0</v>
      </c>
      <c r="F35" s="25">
        <v>0</v>
      </c>
      <c r="G35" s="25">
        <v>7.42</v>
      </c>
      <c r="H35" s="25">
        <v>0</v>
      </c>
      <c r="I35" s="25">
        <v>0</v>
      </c>
      <c r="J35" s="25">
        <v>8.6999999999999994E-2</v>
      </c>
      <c r="K35" s="18"/>
      <c r="L35" s="16"/>
      <c r="M35" s="16"/>
      <c r="N35" s="22"/>
      <c r="O35" s="20">
        <v>-12825.158085983872</v>
      </c>
      <c r="P35" s="24"/>
    </row>
    <row r="36" spans="1:16">
      <c r="B36" s="14" t="s">
        <v>125</v>
      </c>
      <c r="C36" s="15">
        <v>0</v>
      </c>
      <c r="D36" s="25">
        <v>-0.56799999999999995</v>
      </c>
      <c r="E36" s="25">
        <v>0</v>
      </c>
      <c r="F36" s="25">
        <v>0</v>
      </c>
      <c r="G36" s="25">
        <v>7.42</v>
      </c>
      <c r="H36" s="25">
        <v>0</v>
      </c>
      <c r="I36" s="25">
        <v>0</v>
      </c>
      <c r="J36" s="25">
        <v>0</v>
      </c>
      <c r="K36" s="18"/>
      <c r="L36" s="16"/>
      <c r="M36" s="16"/>
      <c r="N36" s="22"/>
      <c r="O36" s="20" t="s">
        <v>128</v>
      </c>
      <c r="P36" s="24"/>
    </row>
    <row r="37" spans="1:16">
      <c r="B37" s="14" t="s">
        <v>126</v>
      </c>
      <c r="C37" s="15">
        <v>0</v>
      </c>
      <c r="D37" s="25">
        <v>-4.0890000000000004</v>
      </c>
      <c r="E37" s="25">
        <v>-0.54100000000000004</v>
      </c>
      <c r="F37" s="25">
        <v>-7.3999999999999996E-2</v>
      </c>
      <c r="G37" s="25">
        <v>7.42</v>
      </c>
      <c r="H37" s="25">
        <v>0</v>
      </c>
      <c r="I37" s="25">
        <v>0</v>
      </c>
      <c r="J37" s="25">
        <v>8.6999999999999994E-2</v>
      </c>
      <c r="K37" s="18"/>
      <c r="L37" s="16"/>
      <c r="M37" s="16"/>
      <c r="N37" s="22"/>
      <c r="O37" s="20">
        <v>-26485.030133697554</v>
      </c>
      <c r="P37" s="24"/>
    </row>
    <row r="38" spans="1:16">
      <c r="B38" s="14" t="s">
        <v>127</v>
      </c>
      <c r="C38" s="15">
        <v>0</v>
      </c>
      <c r="D38" s="25">
        <v>-4.0890000000000004</v>
      </c>
      <c r="E38" s="25">
        <v>-0.54100000000000004</v>
      </c>
      <c r="F38" s="25">
        <v>-7.3999999999999996E-2</v>
      </c>
      <c r="G38" s="25">
        <v>7.42</v>
      </c>
      <c r="H38" s="25">
        <v>0</v>
      </c>
      <c r="I38" s="25">
        <v>0</v>
      </c>
      <c r="J38" s="25">
        <v>0</v>
      </c>
      <c r="K38" s="18"/>
      <c r="L38" s="16"/>
      <c r="M38" s="16"/>
      <c r="N38" s="22"/>
      <c r="O38" s="20" t="s">
        <v>128</v>
      </c>
      <c r="P38" s="24"/>
    </row>
  </sheetData>
  <mergeCells count="2">
    <mergeCell ref="B4:K4"/>
    <mergeCell ref="L4:P4"/>
  </mergeCells>
  <conditionalFormatting sqref="D6:K34 D31:J38 K34:K38">
    <cfRule type="cellIs" dxfId="1" priority="3" stopIfTrue="1" operator="equal">
      <formula>0</formula>
    </cfRule>
    <cfRule type="cellIs" dxfId="0" priority="4" stopIfTrue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Detailed Breakdown</vt:lpstr>
      <vt:lpstr>Summary</vt:lpstr>
      <vt:lpstr>'Detailed Breakdown'!Print_Area</vt:lpstr>
    </vt:vector>
  </TitlesOfParts>
  <Company>IBERDROLA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fo064216</dc:creator>
  <cp:lastModifiedBy>Barker, Chris</cp:lastModifiedBy>
  <cp:lastPrinted>2018-12-11T14:31:00Z</cp:lastPrinted>
  <dcterms:created xsi:type="dcterms:W3CDTF">2012-04-17T13:56:47Z</dcterms:created>
  <dcterms:modified xsi:type="dcterms:W3CDTF">2018-12-21T11:17:24Z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</Properties>
</file>