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filterPrivacy="1" codeName="ThisWorkbook" defaultThemeVersion="166925"/>
  <xr:revisionPtr revIDLastSave="0" documentId="10_ncr:100000_{C56D2A2E-F166-4246-9D6D-F47F61EBEE31}" xr6:coauthVersionLast="31" xr6:coauthVersionMax="31" xr10:uidLastSave="{00000000-0000-0000-0000-000000000000}"/>
  <workbookProtection lockStructure="1"/>
  <bookViews>
    <workbookView xWindow="0" yWindow="0" windowWidth="28800" windowHeight="11625" tabRatio="870" xr2:uid="{00000000-000D-0000-FFFF-FFFF00000000}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MEAV!$B$2:$B$149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41" l="1"/>
  <c r="G123" i="41" l="1"/>
  <c r="G122" i="4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62" i="15" l="1"/>
  <c r="H17" i="8" l="1"/>
  <c r="H13" i="33" l="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A2" i="21"/>
  <c r="A1" i="21"/>
  <c r="G133" i="15"/>
  <c r="G131" i="15"/>
  <c r="G130" i="15"/>
  <c r="G129" i="15"/>
  <c r="G128" i="15"/>
  <c r="G127" i="15"/>
  <c r="G124" i="15"/>
  <c r="G116" i="15"/>
  <c r="E116" i="15"/>
  <c r="G112" i="15"/>
  <c r="F112" i="15"/>
  <c r="G111" i="15"/>
  <c r="F111" i="15"/>
  <c r="G110" i="15"/>
  <c r="F110" i="15"/>
  <c r="G109" i="15"/>
  <c r="F109" i="15"/>
  <c r="G108" i="15"/>
  <c r="F108" i="15"/>
  <c r="E107" i="15"/>
  <c r="G88" i="15"/>
  <c r="G86" i="15"/>
  <c r="G85" i="15"/>
  <c r="G84" i="15"/>
  <c r="G83" i="15"/>
  <c r="G58" i="15"/>
  <c r="G56" i="15"/>
  <c r="G105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116" i="21" l="1"/>
  <c r="G62" i="38"/>
  <c r="G55" i="38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D118" i="21" s="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AO118" i="21" l="1"/>
  <c r="BF24" i="15"/>
  <c r="AV24" i="15"/>
  <c r="CL24" i="15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8" i="15" s="1"/>
  <c r="H52" i="15"/>
  <c r="H85" i="15"/>
  <c r="H56" i="15"/>
  <c r="H105" i="15" s="1"/>
  <c r="H84" i="15"/>
  <c r="H54" i="15"/>
  <c r="H129" i="15" s="1"/>
  <c r="H55" i="15"/>
  <c r="H130" i="15" s="1"/>
  <c r="H25" i="15"/>
  <c r="H83" i="15"/>
  <c r="H86" i="15"/>
  <c r="H119" i="21"/>
  <c r="J40" i="20"/>
  <c r="H41" i="20" l="1"/>
  <c r="H42" i="20" s="1"/>
  <c r="L44" i="20" s="1"/>
  <c r="L35" i="22" s="1"/>
  <c r="H88" i="15"/>
  <c r="H89" i="15" s="1"/>
  <c r="H58" i="15"/>
  <c r="H62" i="15" s="1"/>
  <c r="H63" i="15" s="1"/>
  <c r="H127" i="15"/>
  <c r="H59" i="15"/>
  <c r="N118" i="22"/>
  <c r="N120" i="22" s="1"/>
  <c r="J44" i="20" l="1"/>
  <c r="J35" i="22" s="1"/>
  <c r="N44" i="20"/>
  <c r="N35" i="22" s="1"/>
  <c r="K44" i="20"/>
  <c r="K35" i="22" s="1"/>
  <c r="M44" i="20"/>
  <c r="M35" i="22" s="1"/>
  <c r="H93" i="15"/>
  <c r="H164" i="22" s="1"/>
  <c r="H92" i="15"/>
  <c r="H95" i="15"/>
  <c r="H166" i="22" s="1"/>
  <c r="H94" i="15"/>
  <c r="H165" i="22" s="1"/>
  <c r="H136" i="22"/>
  <c r="H60" i="15"/>
  <c r="H45" i="20" l="1"/>
  <c r="H163" i="22"/>
  <c r="H97" i="15"/>
  <c r="H68" i="15"/>
  <c r="H76" i="21" s="1"/>
  <c r="H69" i="15"/>
  <c r="H77" i="21" s="1"/>
  <c r="H70" i="15"/>
  <c r="H78" i="21" s="1"/>
  <c r="H67" i="15"/>
  <c r="H66" i="15"/>
  <c r="H74" i="21" l="1"/>
  <c r="H72" i="15"/>
  <c r="H75" i="15"/>
  <c r="H75" i="21"/>
  <c r="H76" i="15"/>
  <c r="H78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56" i="39" s="1"/>
  <c r="H70" i="36" s="1"/>
  <c r="H35" i="39"/>
  <c r="H47" i="38"/>
  <c r="H49" i="38" l="1"/>
  <c r="H50" i="38" l="1"/>
  <c r="H70" i="38" s="1"/>
  <c r="L33" i="22" s="1"/>
  <c r="H69" i="38" l="1"/>
  <c r="K33" i="22" s="1"/>
  <c r="K37" i="22" s="1"/>
  <c r="K69" i="22" s="1"/>
  <c r="H71" i="38"/>
  <c r="M33" i="22" s="1"/>
  <c r="M77" i="22" s="1"/>
  <c r="H72" i="38"/>
  <c r="N33" i="22" s="1"/>
  <c r="N77" i="22" s="1"/>
  <c r="H68" i="38"/>
  <c r="J33" i="22" s="1"/>
  <c r="L77" i="22"/>
  <c r="L37" i="22"/>
  <c r="L69" i="22" s="1"/>
  <c r="K77" i="22" l="1"/>
  <c r="K83" i="22" s="1"/>
  <c r="K129" i="22" s="1"/>
  <c r="M37" i="22"/>
  <c r="M69" i="22" s="1"/>
  <c r="M83" i="22" s="1"/>
  <c r="M129" i="22" s="1"/>
  <c r="N37" i="22"/>
  <c r="N69" i="22" s="1"/>
  <c r="N83" i="22" s="1"/>
  <c r="N129" i="22" s="1"/>
  <c r="H74" i="38"/>
  <c r="J77" i="22"/>
  <c r="J37" i="22"/>
  <c r="L83" i="22"/>
  <c r="L129" i="22" s="1"/>
  <c r="H39" i="22" l="1"/>
  <c r="J69" i="22"/>
  <c r="J83" i="22" s="1"/>
  <c r="J129" i="22" s="1"/>
  <c r="H133" i="22" l="1"/>
  <c r="J145" i="22" s="1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08" i="15" l="1"/>
  <c r="H110" i="15"/>
  <c r="H109" i="15"/>
  <c r="H112" i="15"/>
  <c r="H111" i="15"/>
  <c r="H114" i="15" l="1"/>
  <c r="H116" i="15" l="1"/>
  <c r="H118" i="15" s="1"/>
  <c r="H120" i="15" s="1"/>
  <c r="H49" i="20" l="1"/>
  <c r="H124" i="15"/>
  <c r="H131" i="15" s="1"/>
  <c r="H133" i="15" s="1"/>
  <c r="H134" i="15" s="1"/>
  <c r="H137" i="15" l="1"/>
  <c r="H139" i="15"/>
  <c r="H83" i="21" s="1"/>
  <c r="H140" i="15"/>
  <c r="H84" i="21" s="1"/>
  <c r="H141" i="15"/>
  <c r="H85" i="21" s="1"/>
  <c r="H138" i="15"/>
  <c r="H82" i="21" s="1"/>
  <c r="N56" i="20"/>
  <c r="N55" i="20"/>
  <c r="N58" i="20" s="1"/>
  <c r="H59" i="20" s="1"/>
  <c r="H60" i="20" s="1"/>
  <c r="AI101" i="21" l="1"/>
  <c r="AI140" i="21" s="1"/>
  <c r="AI32" i="38" s="1"/>
  <c r="AM101" i="21"/>
  <c r="AM140" i="21" s="1"/>
  <c r="AM32" i="38" s="1"/>
  <c r="W101" i="21"/>
  <c r="W140" i="21" s="1"/>
  <c r="W32" i="38" s="1"/>
  <c r="AF101" i="21"/>
  <c r="AF140" i="21" s="1"/>
  <c r="AF32" i="38" s="1"/>
  <c r="AG101" i="21"/>
  <c r="AG140" i="21" s="1"/>
  <c r="AG32" i="38" s="1"/>
  <c r="AN101" i="21"/>
  <c r="AN140" i="21" s="1"/>
  <c r="AN32" i="38" s="1"/>
  <c r="L101" i="21"/>
  <c r="L140" i="21" s="1"/>
  <c r="L32" i="38" s="1"/>
  <c r="AH101" i="21"/>
  <c r="AH140" i="21" s="1"/>
  <c r="AH32" i="38" s="1"/>
  <c r="Q101" i="21"/>
  <c r="Q140" i="21" s="1"/>
  <c r="Q32" i="38" s="1"/>
  <c r="AP101" i="21"/>
  <c r="AP140" i="21" s="1"/>
  <c r="AP32" i="38" s="1"/>
  <c r="AL101" i="21"/>
  <c r="AL140" i="21" s="1"/>
  <c r="AL32" i="38" s="1"/>
  <c r="X101" i="21"/>
  <c r="X140" i="21" s="1"/>
  <c r="X32" i="38" s="1"/>
  <c r="V101" i="21"/>
  <c r="V140" i="21" s="1"/>
  <c r="V32" i="38" s="1"/>
  <c r="T101" i="21"/>
  <c r="T140" i="21" s="1"/>
  <c r="T32" i="38" s="1"/>
  <c r="K101" i="21"/>
  <c r="K140" i="21" s="1"/>
  <c r="K32" i="38" s="1"/>
  <c r="M101" i="21"/>
  <c r="M140" i="21" s="1"/>
  <c r="M32" i="38" s="1"/>
  <c r="AB101" i="21"/>
  <c r="AB140" i="21" s="1"/>
  <c r="AB32" i="38" s="1"/>
  <c r="AD101" i="21"/>
  <c r="AD140" i="21" s="1"/>
  <c r="AD32" i="38" s="1"/>
  <c r="AA101" i="21"/>
  <c r="AA140" i="21" s="1"/>
  <c r="AA32" i="38" s="1"/>
  <c r="AE101" i="21"/>
  <c r="AE140" i="21" s="1"/>
  <c r="AE32" i="38" s="1"/>
  <c r="AJ101" i="21"/>
  <c r="AJ140" i="21" s="1"/>
  <c r="AJ32" i="38" s="1"/>
  <c r="U101" i="21"/>
  <c r="U140" i="21" s="1"/>
  <c r="U32" i="38" s="1"/>
  <c r="J101" i="21"/>
  <c r="J140" i="21" s="1"/>
  <c r="J32" i="38" s="1"/>
  <c r="AC101" i="21"/>
  <c r="AC140" i="21" s="1"/>
  <c r="AC32" i="38" s="1"/>
  <c r="O101" i="21"/>
  <c r="O140" i="21" s="1"/>
  <c r="O32" i="38" s="1"/>
  <c r="Y101" i="21"/>
  <c r="Y140" i="21" s="1"/>
  <c r="Y32" i="38" s="1"/>
  <c r="AQ101" i="21"/>
  <c r="AQ140" i="21" s="1"/>
  <c r="AQ32" i="38" s="1"/>
  <c r="N101" i="21"/>
  <c r="N140" i="21" s="1"/>
  <c r="N32" i="38" s="1"/>
  <c r="S101" i="21"/>
  <c r="S140" i="21" s="1"/>
  <c r="S32" i="38" s="1"/>
  <c r="R101" i="21"/>
  <c r="R140" i="21" s="1"/>
  <c r="R32" i="38" s="1"/>
  <c r="Z101" i="21"/>
  <c r="Z140" i="21" s="1"/>
  <c r="Z32" i="38" s="1"/>
  <c r="AO101" i="21"/>
  <c r="AO140" i="21" s="1"/>
  <c r="AO32" i="38" s="1"/>
  <c r="P101" i="21"/>
  <c r="P140" i="21" s="1"/>
  <c r="P32" i="38" s="1"/>
  <c r="AK101" i="21"/>
  <c r="AK140" i="21" s="1"/>
  <c r="AK32" i="38" s="1"/>
  <c r="AL100" i="21"/>
  <c r="AL139" i="21" s="1"/>
  <c r="AA100" i="21"/>
  <c r="AA139" i="21" s="1"/>
  <c r="AG100" i="21"/>
  <c r="AG139" i="21" s="1"/>
  <c r="K100" i="21"/>
  <c r="K139" i="21" s="1"/>
  <c r="O100" i="21"/>
  <c r="O139" i="21" s="1"/>
  <c r="AM100" i="21"/>
  <c r="AM139" i="21" s="1"/>
  <c r="Q100" i="21"/>
  <c r="Q139" i="21" s="1"/>
  <c r="AB100" i="21"/>
  <c r="AB139" i="21" s="1"/>
  <c r="U100" i="21"/>
  <c r="U139" i="21" s="1"/>
  <c r="AP100" i="21"/>
  <c r="AP139" i="21" s="1"/>
  <c r="AN100" i="21"/>
  <c r="AN139" i="21" s="1"/>
  <c r="AO100" i="21"/>
  <c r="AO139" i="21" s="1"/>
  <c r="AJ100" i="21"/>
  <c r="AJ139" i="21" s="1"/>
  <c r="J100" i="21"/>
  <c r="J139" i="21" s="1"/>
  <c r="AD100" i="21"/>
  <c r="AD139" i="21" s="1"/>
  <c r="AF100" i="21"/>
  <c r="AF139" i="21" s="1"/>
  <c r="L100" i="21"/>
  <c r="L139" i="21" s="1"/>
  <c r="AC100" i="21"/>
  <c r="AC139" i="21" s="1"/>
  <c r="P100" i="21"/>
  <c r="P139" i="21" s="1"/>
  <c r="AI100" i="21"/>
  <c r="AI139" i="21" s="1"/>
  <c r="N100" i="21"/>
  <c r="N139" i="21" s="1"/>
  <c r="S100" i="21"/>
  <c r="S139" i="21" s="1"/>
  <c r="Z100" i="21"/>
  <c r="Z139" i="21" s="1"/>
  <c r="AQ100" i="21"/>
  <c r="AQ139" i="21" s="1"/>
  <c r="T100" i="21"/>
  <c r="T139" i="21" s="1"/>
  <c r="W100" i="21"/>
  <c r="W139" i="21" s="1"/>
  <c r="AK100" i="21"/>
  <c r="AK139" i="21" s="1"/>
  <c r="V100" i="21"/>
  <c r="V139" i="21" s="1"/>
  <c r="Y100" i="21"/>
  <c r="Y139" i="21" s="1"/>
  <c r="R100" i="21"/>
  <c r="R139" i="21" s="1"/>
  <c r="AH100" i="21"/>
  <c r="AH139" i="21" s="1"/>
  <c r="AE100" i="21"/>
  <c r="AE139" i="21" s="1"/>
  <c r="X100" i="21"/>
  <c r="X139" i="21" s="1"/>
  <c r="M100" i="21"/>
  <c r="M139" i="21" s="1"/>
  <c r="AB99" i="21"/>
  <c r="AB138" i="21" s="1"/>
  <c r="AB30" i="38" s="1"/>
  <c r="O99" i="21"/>
  <c r="O138" i="21" s="1"/>
  <c r="O30" i="38" s="1"/>
  <c r="N99" i="21"/>
  <c r="N138" i="21" s="1"/>
  <c r="N30" i="38" s="1"/>
  <c r="AG99" i="21"/>
  <c r="AG138" i="21" s="1"/>
  <c r="AG30" i="38" s="1"/>
  <c r="AJ99" i="21"/>
  <c r="AJ138" i="21" s="1"/>
  <c r="AJ30" i="38" s="1"/>
  <c r="Y99" i="21"/>
  <c r="Y138" i="21" s="1"/>
  <c r="Y30" i="38" s="1"/>
  <c r="J99" i="21"/>
  <c r="J138" i="21" s="1"/>
  <c r="J30" i="38" s="1"/>
  <c r="AO99" i="21"/>
  <c r="AO138" i="21" s="1"/>
  <c r="AO30" i="38" s="1"/>
  <c r="AN99" i="21"/>
  <c r="AN138" i="21" s="1"/>
  <c r="AN30" i="38" s="1"/>
  <c r="AI99" i="21"/>
  <c r="AI138" i="21" s="1"/>
  <c r="AI30" i="38" s="1"/>
  <c r="AD99" i="21"/>
  <c r="AD138" i="21" s="1"/>
  <c r="AD30" i="38" s="1"/>
  <c r="AP99" i="21"/>
  <c r="AP138" i="21" s="1"/>
  <c r="AP30" i="38" s="1"/>
  <c r="R99" i="21"/>
  <c r="R138" i="21" s="1"/>
  <c r="R30" i="38" s="1"/>
  <c r="L99" i="21"/>
  <c r="L138" i="21" s="1"/>
  <c r="L30" i="38" s="1"/>
  <c r="AH99" i="21"/>
  <c r="AH138" i="21" s="1"/>
  <c r="AH30" i="38" s="1"/>
  <c r="AF99" i="21"/>
  <c r="AF138" i="21" s="1"/>
  <c r="AF30" i="38" s="1"/>
  <c r="U99" i="21"/>
  <c r="U138" i="21" s="1"/>
  <c r="U30" i="38" s="1"/>
  <c r="AC99" i="21"/>
  <c r="AC138" i="21" s="1"/>
  <c r="AC30" i="38" s="1"/>
  <c r="AA99" i="21"/>
  <c r="AA138" i="21" s="1"/>
  <c r="AA30" i="38" s="1"/>
  <c r="K99" i="21"/>
  <c r="K138" i="21" s="1"/>
  <c r="K30" i="38" s="1"/>
  <c r="AE99" i="21"/>
  <c r="AE138" i="21" s="1"/>
  <c r="AE30" i="38" s="1"/>
  <c r="S99" i="21"/>
  <c r="S138" i="21" s="1"/>
  <c r="S30" i="38" s="1"/>
  <c r="AK99" i="21"/>
  <c r="AK138" i="21" s="1"/>
  <c r="AK30" i="38" s="1"/>
  <c r="P99" i="21"/>
  <c r="P138" i="21" s="1"/>
  <c r="P30" i="38" s="1"/>
  <c r="AQ99" i="21"/>
  <c r="AQ138" i="21" s="1"/>
  <c r="AQ30" i="38" s="1"/>
  <c r="M99" i="21"/>
  <c r="M138" i="21" s="1"/>
  <c r="M30" i="38" s="1"/>
  <c r="Q99" i="21"/>
  <c r="Q138" i="21" s="1"/>
  <c r="Q30" i="38" s="1"/>
  <c r="AM99" i="21"/>
  <c r="AM138" i="21" s="1"/>
  <c r="AM30" i="38" s="1"/>
  <c r="AL99" i="21"/>
  <c r="AL138" i="21" s="1"/>
  <c r="AL30" i="38" s="1"/>
  <c r="W99" i="21"/>
  <c r="W138" i="21" s="1"/>
  <c r="W30" i="38" s="1"/>
  <c r="T99" i="21"/>
  <c r="T138" i="21" s="1"/>
  <c r="T30" i="38" s="1"/>
  <c r="V99" i="21"/>
  <c r="V138" i="21" s="1"/>
  <c r="V30" i="38" s="1"/>
  <c r="Z99" i="21"/>
  <c r="Z138" i="21" s="1"/>
  <c r="Z30" i="38" s="1"/>
  <c r="X99" i="21"/>
  <c r="X138" i="21" s="1"/>
  <c r="X30" i="38" s="1"/>
  <c r="J62" i="20"/>
  <c r="M62" i="20"/>
  <c r="M45" i="22" s="1"/>
  <c r="N62" i="20"/>
  <c r="N45" i="22" s="1"/>
  <c r="L62" i="20"/>
  <c r="L45" i="22" s="1"/>
  <c r="K62" i="20"/>
  <c r="K45" i="22" s="1"/>
  <c r="H143" i="15"/>
  <c r="H147" i="15" s="1"/>
  <c r="H81" i="21"/>
  <c r="AD98" i="21"/>
  <c r="AD137" i="21" s="1"/>
  <c r="AC98" i="21"/>
  <c r="AC137" i="21" s="1"/>
  <c r="Z98" i="21"/>
  <c r="Z137" i="21" s="1"/>
  <c r="N98" i="21"/>
  <c r="N137" i="21" s="1"/>
  <c r="X98" i="21"/>
  <c r="X137" i="21" s="1"/>
  <c r="R98" i="21"/>
  <c r="R137" i="21" s="1"/>
  <c r="K98" i="21"/>
  <c r="K137" i="21" s="1"/>
  <c r="AG98" i="21"/>
  <c r="AG137" i="21" s="1"/>
  <c r="M98" i="21"/>
  <c r="M137" i="21" s="1"/>
  <c r="AK98" i="21"/>
  <c r="AK137" i="21" s="1"/>
  <c r="AM98" i="21"/>
  <c r="AM137" i="21" s="1"/>
  <c r="W98" i="21"/>
  <c r="W137" i="21" s="1"/>
  <c r="AJ98" i="21"/>
  <c r="AJ137" i="21" s="1"/>
  <c r="AF98" i="21"/>
  <c r="AF137" i="21" s="1"/>
  <c r="L98" i="21"/>
  <c r="L137" i="21" s="1"/>
  <c r="O98" i="21"/>
  <c r="O137" i="21" s="1"/>
  <c r="V98" i="21"/>
  <c r="V137" i="21" s="1"/>
  <c r="AB98" i="21"/>
  <c r="AB137" i="21" s="1"/>
  <c r="AO98" i="21"/>
  <c r="AO137" i="21" s="1"/>
  <c r="AL98" i="21"/>
  <c r="AL137" i="21" s="1"/>
  <c r="AQ98" i="21"/>
  <c r="AQ137" i="21" s="1"/>
  <c r="AA98" i="21"/>
  <c r="AA137" i="21" s="1"/>
  <c r="AI98" i="21"/>
  <c r="AI137" i="21" s="1"/>
  <c r="Q98" i="21"/>
  <c r="Q137" i="21" s="1"/>
  <c r="AE98" i="21"/>
  <c r="AE137" i="21" s="1"/>
  <c r="AN98" i="21"/>
  <c r="AN137" i="21" s="1"/>
  <c r="J98" i="21"/>
  <c r="J137" i="21" s="1"/>
  <c r="P98" i="21"/>
  <c r="P137" i="21" s="1"/>
  <c r="T98" i="21"/>
  <c r="T137" i="21" s="1"/>
  <c r="S98" i="21"/>
  <c r="S137" i="21" s="1"/>
  <c r="AH98" i="21"/>
  <c r="AH137" i="21" s="1"/>
  <c r="Y98" i="21"/>
  <c r="Y137" i="21" s="1"/>
  <c r="U98" i="21"/>
  <c r="U137" i="21" s="1"/>
  <c r="AP98" i="21"/>
  <c r="AP137" i="21" s="1"/>
  <c r="AH29" i="38" l="1"/>
  <c r="AH24" i="39"/>
  <c r="AH30" i="39" s="1"/>
  <c r="AI24" i="39"/>
  <c r="AI30" i="39" s="1"/>
  <c r="AI29" i="38"/>
  <c r="L29" i="38"/>
  <c r="L24" i="39"/>
  <c r="L30" i="39" s="1"/>
  <c r="K24" i="39"/>
  <c r="K30" i="39" s="1"/>
  <c r="K29" i="38"/>
  <c r="A4" i="15"/>
  <c r="H34" i="33"/>
  <c r="H55" i="38"/>
  <c r="X22" i="39"/>
  <c r="X28" i="39" s="1"/>
  <c r="X31" i="38"/>
  <c r="T31" i="38"/>
  <c r="T22" i="39"/>
  <c r="T28" i="39" s="1"/>
  <c r="L31" i="38"/>
  <c r="L22" i="39"/>
  <c r="L28" i="39" s="1"/>
  <c r="U22" i="39"/>
  <c r="U28" i="39" s="1"/>
  <c r="U31" i="38"/>
  <c r="AL22" i="39"/>
  <c r="AL28" i="39" s="1"/>
  <c r="AL31" i="38"/>
  <c r="H57" i="38"/>
  <c r="S29" i="38"/>
  <c r="S24" i="39"/>
  <c r="S30" i="39" s="1"/>
  <c r="AA24" i="39"/>
  <c r="AA30" i="39" s="1"/>
  <c r="AA29" i="38"/>
  <c r="AF24" i="39"/>
  <c r="AF30" i="39" s="1"/>
  <c r="AF29" i="38"/>
  <c r="R24" i="39"/>
  <c r="R30" i="39" s="1"/>
  <c r="R29" i="38"/>
  <c r="J45" i="22"/>
  <c r="H63" i="20"/>
  <c r="H67" i="20" s="1"/>
  <c r="AE22" i="39"/>
  <c r="AE28" i="39" s="1"/>
  <c r="AE31" i="38"/>
  <c r="AQ22" i="39"/>
  <c r="AQ28" i="39" s="1"/>
  <c r="AQ31" i="38"/>
  <c r="AF22" i="39"/>
  <c r="AF28" i="39" s="1"/>
  <c r="AF31" i="38"/>
  <c r="AB31" i="38"/>
  <c r="AB22" i="39"/>
  <c r="AB28" i="39" s="1"/>
  <c r="T24" i="39"/>
  <c r="T30" i="39" s="1"/>
  <c r="T29" i="38"/>
  <c r="AQ29" i="38"/>
  <c r="AQ24" i="39"/>
  <c r="AQ30" i="39" s="1"/>
  <c r="AJ24" i="39"/>
  <c r="AJ30" i="39" s="1"/>
  <c r="AJ29" i="38"/>
  <c r="X24" i="39"/>
  <c r="X30" i="39" s="1"/>
  <c r="X29" i="38"/>
  <c r="AH31" i="38"/>
  <c r="AH22" i="39"/>
  <c r="AH28" i="39" s="1"/>
  <c r="Z31" i="38"/>
  <c r="Z22" i="39"/>
  <c r="Z28" i="39" s="1"/>
  <c r="AD31" i="38"/>
  <c r="AD22" i="39"/>
  <c r="AD28" i="39" s="1"/>
  <c r="Q31" i="38"/>
  <c r="Q22" i="39"/>
  <c r="Q28" i="39" s="1"/>
  <c r="P29" i="38"/>
  <c r="P24" i="39"/>
  <c r="P30" i="39" s="1"/>
  <c r="AL24" i="39"/>
  <c r="AL30" i="39" s="1"/>
  <c r="AL29" i="38"/>
  <c r="W24" i="39"/>
  <c r="W30" i="39" s="1"/>
  <c r="W29" i="38"/>
  <c r="N29" i="38"/>
  <c r="N24" i="39"/>
  <c r="N30" i="39" s="1"/>
  <c r="R22" i="39"/>
  <c r="R28" i="39" s="1"/>
  <c r="R31" i="38"/>
  <c r="S31" i="38"/>
  <c r="S22" i="39"/>
  <c r="S28" i="39" s="1"/>
  <c r="J22" i="39"/>
  <c r="J28" i="39" s="1"/>
  <c r="J31" i="38"/>
  <c r="AM22" i="39"/>
  <c r="AM28" i="39" s="1"/>
  <c r="AM31" i="38"/>
  <c r="J24" i="39"/>
  <c r="J30" i="39" s="1"/>
  <c r="J29" i="38"/>
  <c r="AO24" i="39"/>
  <c r="AO30" i="39" s="1"/>
  <c r="AO29" i="38"/>
  <c r="AM24" i="39"/>
  <c r="AM30" i="39" s="1"/>
  <c r="AM29" i="38"/>
  <c r="Z24" i="39"/>
  <c r="Z30" i="39" s="1"/>
  <c r="Z29" i="38"/>
  <c r="Y22" i="39"/>
  <c r="Y28" i="39" s="1"/>
  <c r="Y31" i="38"/>
  <c r="N31" i="38"/>
  <c r="N22" i="39"/>
  <c r="N28" i="39" s="1"/>
  <c r="AJ22" i="39"/>
  <c r="AJ28" i="39" s="1"/>
  <c r="AJ31" i="38"/>
  <c r="O31" i="38"/>
  <c r="O22" i="39"/>
  <c r="O28" i="39" s="1"/>
  <c r="AP24" i="39"/>
  <c r="AP30" i="39" s="1"/>
  <c r="AP29" i="38"/>
  <c r="AN24" i="39"/>
  <c r="AN30" i="39" s="1"/>
  <c r="AN29" i="38"/>
  <c r="AB29" i="38"/>
  <c r="AB24" i="39"/>
  <c r="AB30" i="39" s="1"/>
  <c r="AK29" i="38"/>
  <c r="AK24" i="39"/>
  <c r="AK30" i="39" s="1"/>
  <c r="AC24" i="39"/>
  <c r="AC30" i="39" s="1"/>
  <c r="AC29" i="38"/>
  <c r="V31" i="38"/>
  <c r="V22" i="39"/>
  <c r="V28" i="39" s="1"/>
  <c r="AI31" i="38"/>
  <c r="AI22" i="39"/>
  <c r="AI28" i="39" s="1"/>
  <c r="AO22" i="39"/>
  <c r="AO28" i="39" s="1"/>
  <c r="AO31" i="38"/>
  <c r="K31" i="38"/>
  <c r="K22" i="39"/>
  <c r="K28" i="39" s="1"/>
  <c r="U29" i="38"/>
  <c r="U24" i="39"/>
  <c r="U30" i="39" s="1"/>
  <c r="AE29" i="38"/>
  <c r="AE24" i="39"/>
  <c r="AE30" i="39" s="1"/>
  <c r="V29" i="38"/>
  <c r="V24" i="39"/>
  <c r="V30" i="39" s="1"/>
  <c r="M24" i="39"/>
  <c r="M30" i="39" s="1"/>
  <c r="M29" i="38"/>
  <c r="AD24" i="39"/>
  <c r="AD30" i="39" s="1"/>
  <c r="AD29" i="38"/>
  <c r="AK31" i="38"/>
  <c r="AK22" i="39"/>
  <c r="AK28" i="39" s="1"/>
  <c r="P22" i="39"/>
  <c r="P28" i="39" s="1"/>
  <c r="P31" i="38"/>
  <c r="AN22" i="39"/>
  <c r="AN28" i="39" s="1"/>
  <c r="AN31" i="38"/>
  <c r="AG31" i="38"/>
  <c r="AG22" i="39"/>
  <c r="AG28" i="39" s="1"/>
  <c r="Y29" i="38"/>
  <c r="Y24" i="39"/>
  <c r="Y30" i="39" s="1"/>
  <c r="Q24" i="39"/>
  <c r="Q30" i="39" s="1"/>
  <c r="Q29" i="38"/>
  <c r="O24" i="39"/>
  <c r="O30" i="39" s="1"/>
  <c r="O29" i="38"/>
  <c r="AG24" i="39"/>
  <c r="AG30" i="39" s="1"/>
  <c r="AG29" i="38"/>
  <c r="J97" i="21"/>
  <c r="J136" i="21" s="1"/>
  <c r="K97" i="21"/>
  <c r="K136" i="21" s="1"/>
  <c r="AC97" i="21"/>
  <c r="AC136" i="21" s="1"/>
  <c r="Z97" i="21"/>
  <c r="Z136" i="21" s="1"/>
  <c r="L97" i="21"/>
  <c r="L136" i="21" s="1"/>
  <c r="AP97" i="21"/>
  <c r="AP136" i="21" s="1"/>
  <c r="R97" i="21"/>
  <c r="R136" i="21" s="1"/>
  <c r="Y97" i="21"/>
  <c r="Y136" i="21" s="1"/>
  <c r="AF97" i="21"/>
  <c r="AF136" i="21" s="1"/>
  <c r="Q97" i="21"/>
  <c r="Q136" i="21" s="1"/>
  <c r="AM97" i="21"/>
  <c r="AM136" i="21" s="1"/>
  <c r="AE97" i="21"/>
  <c r="AE136" i="21" s="1"/>
  <c r="AB97" i="21"/>
  <c r="AB136" i="21" s="1"/>
  <c r="W97" i="21"/>
  <c r="W136" i="21" s="1"/>
  <c r="AO97" i="21"/>
  <c r="AO136" i="21" s="1"/>
  <c r="AN97" i="21"/>
  <c r="AN136" i="21" s="1"/>
  <c r="AH97" i="21"/>
  <c r="AH136" i="21" s="1"/>
  <c r="P97" i="21"/>
  <c r="P136" i="21" s="1"/>
  <c r="N97" i="21"/>
  <c r="N136" i="21" s="1"/>
  <c r="AI97" i="21"/>
  <c r="AI136" i="21" s="1"/>
  <c r="AJ97" i="21"/>
  <c r="AJ136" i="21" s="1"/>
  <c r="AD97" i="21"/>
  <c r="AD136" i="21" s="1"/>
  <c r="O97" i="21"/>
  <c r="O136" i="21" s="1"/>
  <c r="X97" i="21"/>
  <c r="X136" i="21" s="1"/>
  <c r="AL97" i="21"/>
  <c r="AL136" i="21" s="1"/>
  <c r="AK97" i="21"/>
  <c r="AK136" i="21" s="1"/>
  <c r="AA97" i="21"/>
  <c r="AA136" i="21" s="1"/>
  <c r="T97" i="21"/>
  <c r="T136" i="21" s="1"/>
  <c r="AQ97" i="21"/>
  <c r="AQ136" i="21" s="1"/>
  <c r="U97" i="21"/>
  <c r="U136" i="21" s="1"/>
  <c r="V97" i="21"/>
  <c r="V136" i="21" s="1"/>
  <c r="S97" i="21"/>
  <c r="S136" i="21" s="1"/>
  <c r="AG97" i="21"/>
  <c r="AG136" i="21" s="1"/>
  <c r="M97" i="21"/>
  <c r="M136" i="21" s="1"/>
  <c r="M31" i="38"/>
  <c r="M22" i="39"/>
  <c r="M28" i="39" s="1"/>
  <c r="W22" i="39"/>
  <c r="W28" i="39" s="1"/>
  <c r="W31" i="38"/>
  <c r="AC31" i="38"/>
  <c r="AC22" i="39"/>
  <c r="AC28" i="39" s="1"/>
  <c r="AP31" i="38"/>
  <c r="AP22" i="39"/>
  <c r="AP28" i="39" s="1"/>
  <c r="AA31" i="38"/>
  <c r="AA22" i="39"/>
  <c r="AA28" i="39" s="1"/>
  <c r="T28" i="38" l="1"/>
  <c r="T23" i="39"/>
  <c r="T29" i="39" s="1"/>
  <c r="AI23" i="39"/>
  <c r="AI29" i="39" s="1"/>
  <c r="AI28" i="38"/>
  <c r="AE28" i="38"/>
  <c r="AE23" i="39"/>
  <c r="AE29" i="39" s="1"/>
  <c r="Z23" i="39"/>
  <c r="Z29" i="39" s="1"/>
  <c r="Z28" i="38"/>
  <c r="H46" i="39"/>
  <c r="H38" i="39"/>
  <c r="H37" i="33"/>
  <c r="A4" i="20"/>
  <c r="AA28" i="38"/>
  <c r="AA23" i="39"/>
  <c r="AA29" i="39" s="1"/>
  <c r="N28" i="38"/>
  <c r="N23" i="39"/>
  <c r="N29" i="39" s="1"/>
  <c r="AM23" i="39"/>
  <c r="AM29" i="39" s="1"/>
  <c r="AM28" i="38"/>
  <c r="AC23" i="39"/>
  <c r="AC29" i="39" s="1"/>
  <c r="AC28" i="38"/>
  <c r="M23" i="39"/>
  <c r="M29" i="39" s="1"/>
  <c r="M28" i="38"/>
  <c r="AK23" i="39"/>
  <c r="AK29" i="39" s="1"/>
  <c r="AK28" i="38"/>
  <c r="P23" i="39"/>
  <c r="P29" i="39" s="1"/>
  <c r="P28" i="38"/>
  <c r="Q23" i="39"/>
  <c r="Q29" i="39" s="1"/>
  <c r="Q28" i="38"/>
  <c r="K23" i="39"/>
  <c r="K29" i="39" s="1"/>
  <c r="K28" i="38"/>
  <c r="H56" i="38"/>
  <c r="AG23" i="39"/>
  <c r="AG29" i="39" s="1"/>
  <c r="AG28" i="38"/>
  <c r="AL28" i="38"/>
  <c r="AL23" i="39"/>
  <c r="AL29" i="39" s="1"/>
  <c r="AH23" i="39"/>
  <c r="AH29" i="39" s="1"/>
  <c r="AH28" i="38"/>
  <c r="AF28" i="38"/>
  <c r="AF23" i="39"/>
  <c r="AF29" i="39" s="1"/>
  <c r="J23" i="39"/>
  <c r="J29" i="39" s="1"/>
  <c r="J28" i="38"/>
  <c r="H142" i="21"/>
  <c r="H143" i="21"/>
  <c r="H36" i="39"/>
  <c r="H44" i="39"/>
  <c r="H50" i="39" s="1"/>
  <c r="S23" i="39"/>
  <c r="S29" i="39" s="1"/>
  <c r="S28" i="38"/>
  <c r="X28" i="38"/>
  <c r="X23" i="39"/>
  <c r="X29" i="39" s="1"/>
  <c r="AN23" i="39"/>
  <c r="AN29" i="39" s="1"/>
  <c r="AN28" i="38"/>
  <c r="Y23" i="39"/>
  <c r="Y29" i="39" s="1"/>
  <c r="Y28" i="38"/>
  <c r="V28" i="38"/>
  <c r="V23" i="39"/>
  <c r="V29" i="39" s="1"/>
  <c r="O28" i="38"/>
  <c r="O23" i="39"/>
  <c r="O29" i="39" s="1"/>
  <c r="AO28" i="38"/>
  <c r="AO23" i="39"/>
  <c r="AO29" i="39" s="1"/>
  <c r="R23" i="39"/>
  <c r="R29" i="39" s="1"/>
  <c r="R28" i="38"/>
  <c r="U28" i="38"/>
  <c r="U23" i="39"/>
  <c r="U29" i="39" s="1"/>
  <c r="AD28" i="38"/>
  <c r="AD23" i="39"/>
  <c r="AD29" i="39" s="1"/>
  <c r="W23" i="39"/>
  <c r="W29" i="39" s="1"/>
  <c r="W28" i="38"/>
  <c r="AP28" i="38"/>
  <c r="AP23" i="39"/>
  <c r="AP29" i="39" s="1"/>
  <c r="AQ23" i="39"/>
  <c r="AQ29" i="39" s="1"/>
  <c r="AQ28" i="38"/>
  <c r="AJ28" i="38"/>
  <c r="AJ23" i="39"/>
  <c r="AJ29" i="39" s="1"/>
  <c r="AB28" i="38"/>
  <c r="AB23" i="39"/>
  <c r="AB29" i="39" s="1"/>
  <c r="L23" i="39"/>
  <c r="L29" i="39" s="1"/>
  <c r="L28" i="38"/>
  <c r="H54" i="38"/>
  <c r="H57" i="39" l="1"/>
  <c r="H30" i="24" s="1"/>
  <c r="H147" i="21"/>
  <c r="H53" i="38"/>
  <c r="H59" i="38" s="1"/>
  <c r="H37" i="39"/>
  <c r="H45" i="39"/>
  <c r="H51" i="39" s="1"/>
  <c r="H58" i="39" s="1"/>
  <c r="H31" i="24" s="1"/>
  <c r="H62" i="38" l="1"/>
  <c r="H63" i="38" s="1"/>
  <c r="H60" i="38"/>
  <c r="H35" i="33"/>
  <c r="A4" i="21"/>
  <c r="H53" i="39"/>
  <c r="H62" i="39" s="1"/>
  <c r="H81" i="38" l="1"/>
  <c r="N43" i="22" s="1"/>
  <c r="H80" i="38"/>
  <c r="M43" i="22" s="1"/>
  <c r="H78" i="38"/>
  <c r="K43" i="22" s="1"/>
  <c r="H79" i="38"/>
  <c r="L43" i="22" s="1"/>
  <c r="H77" i="38"/>
  <c r="A4" i="39"/>
  <c r="H39" i="33"/>
  <c r="N47" i="22" l="1"/>
  <c r="N70" i="22" s="1"/>
  <c r="N78" i="22"/>
  <c r="H83" i="38"/>
  <c r="H87" i="38" s="1"/>
  <c r="J43" i="22"/>
  <c r="L78" i="22"/>
  <c r="L47" i="22"/>
  <c r="L70" i="22" s="1"/>
  <c r="K47" i="22"/>
  <c r="K70" i="22" s="1"/>
  <c r="K78" i="22"/>
  <c r="M47" i="22"/>
  <c r="M70" i="22" s="1"/>
  <c r="M84" i="22" s="1"/>
  <c r="M130" i="22" s="1"/>
  <c r="M78" i="22"/>
  <c r="K84" i="22" l="1"/>
  <c r="K130" i="22" s="1"/>
  <c r="H36" i="33"/>
  <c r="A4" i="38"/>
  <c r="N84" i="22"/>
  <c r="N130" i="22" s="1"/>
  <c r="L84" i="22"/>
  <c r="L130" i="22" s="1"/>
  <c r="J78" i="22"/>
  <c r="J47" i="22"/>
  <c r="H49" i="22" l="1"/>
  <c r="J70" i="22"/>
  <c r="J84" i="22" s="1"/>
  <c r="J130" i="22" s="1"/>
  <c r="H134" i="22" s="1"/>
  <c r="L146" i="22" s="1"/>
  <c r="H20" i="24" s="1"/>
  <c r="J146" i="22" l="1"/>
  <c r="H18" i="24" s="1"/>
  <c r="H140" i="22"/>
  <c r="H150" i="22" s="1"/>
  <c r="K146" i="22"/>
  <c r="H19" i="24" s="1"/>
  <c r="M146" i="22"/>
  <c r="H21" i="24" s="1"/>
  <c r="N146" i="22"/>
  <c r="H38" i="24" l="1"/>
  <c r="H22" i="23" s="1"/>
  <c r="H39" i="24"/>
  <c r="H23" i="23" s="1"/>
  <c r="H154" i="22"/>
  <c r="H188" i="22" s="1"/>
  <c r="H36" i="24"/>
  <c r="H20" i="23" s="1"/>
  <c r="H23" i="24"/>
  <c r="H43" i="24" s="1"/>
  <c r="H37" i="24"/>
  <c r="H21" i="23" s="1"/>
  <c r="A4" i="22" l="1"/>
  <c r="H38" i="33"/>
  <c r="H41" i="33"/>
  <c r="A4" i="24"/>
  <c r="H42" i="33" l="1"/>
  <c r="A4" i="33" s="1"/>
</calcChain>
</file>

<file path=xl/sharedStrings.xml><?xml version="1.0" encoding="utf-8"?>
<sst xmlns="http://schemas.openxmlformats.org/spreadsheetml/2006/main" count="2921" uniqueCount="772">
  <si>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</si>
  <si>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</si>
  <si>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</si>
  <si>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</si>
  <si>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</si>
  <si>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</si>
  <si>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</si>
  <si>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</si>
  <si>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</si>
  <si>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</si>
  <si>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</si>
  <si>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</si>
  <si>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</si>
  <si>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</si>
  <si>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</si>
  <si>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</si>
  <si>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</si>
  <si>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</si>
  <si>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</si>
  <si>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</si>
  <si>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</si>
  <si>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</si>
  <si>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</si>
  <si>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</si>
  <si>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</si>
  <si>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</si>
  <si>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</si>
  <si>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</si>
  <si>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</si>
  <si>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</si>
  <si>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</si>
  <si>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</si>
  <si>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</si>
  <si>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</si>
  <si>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</si>
  <si>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</si>
  <si>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</si>
  <si>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</si>
  <si>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</si>
  <si>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</si>
  <si>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</si>
  <si>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</si>
  <si>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</si>
  <si>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</si>
  <si>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</si>
  <si>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</si>
  <si>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</si>
  <si>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</si>
  <si>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</si>
  <si>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</si>
  <si>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</si>
  <si>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</si>
  <si>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</si>
  <si>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</si>
  <si>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</si>
  <si>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</si>
  <si>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</si>
  <si>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</si>
  <si>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</si>
  <si>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</si>
  <si>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</si>
  <si>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</si>
  <si>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</si>
  <si>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</si>
  <si>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</si>
  <si>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</si>
  <si>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</si>
  <si>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</si>
  <si>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</si>
  <si>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</si>
  <si>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</si>
  <si>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</si>
  <si>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</si>
  <si>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</si>
  <si>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</si>
  <si>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</si>
  <si>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</si>
  <si>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</si>
  <si>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</si>
  <si>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</si>
  <si>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</si>
  <si>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</si>
  <si>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</si>
  <si>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</si>
  <si>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</si>
  <si>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</si>
  <si>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</si>
  <si>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</si>
  <si>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</si>
  <si>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</si>
  <si>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</si>
  <si>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</si>
  <si>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</si>
  <si>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</si>
  <si>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</si>
  <si>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</si>
  <si>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</si>
  <si>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</si>
  <si>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</si>
  <si>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</si>
  <si>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</si>
  <si>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</si>
  <si>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</si>
  <si>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</si>
  <si>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</si>
  <si>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</si>
  <si>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</si>
  <si>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</si>
  <si>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</si>
  <si>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</si>
  <si>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</si>
  <si>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</si>
  <si>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</si>
  <si>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</si>
  <si>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</si>
  <si>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</si>
  <si>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</si>
  <si>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</si>
  <si>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</si>
  <si>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</si>
  <si>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</si>
  <si>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</si>
  <si>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</si>
  <si>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</si>
  <si>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</si>
  <si>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</si>
  <si>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</si>
  <si>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</si>
  <si>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</si>
  <si>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</si>
  <si>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</si>
  <si>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</si>
  <si>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</si>
  <si>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</si>
  <si>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</si>
  <si>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</si>
  <si>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</si>
  <si>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</si>
  <si>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</si>
  <si>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</si>
  <si>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</si>
  <si>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</si>
  <si>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</si>
  <si>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</si>
  <si>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</si>
  <si>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</si>
  <si>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</si>
  <si>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</si>
  <si>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</si>
  <si>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</si>
  <si>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</si>
  <si>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</si>
  <si>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</si>
  <si>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</si>
  <si>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</si>
  <si>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</si>
  <si>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</si>
  <si>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</si>
  <si>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</si>
  <si>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</si>
  <si>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</si>
  <si>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</si>
  <si>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</si>
  <si>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</si>
  <si>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</si>
  <si>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</si>
  <si>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</si>
  <si>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</si>
  <si>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</si>
  <si>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</si>
  <si>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</si>
  <si>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</si>
  <si>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</si>
  <si>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</si>
  <si>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</si>
  <si>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</si>
  <si>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</si>
  <si>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</si>
  <si>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</si>
  <si>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</si>
  <si>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</si>
  <si>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</si>
  <si>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</si>
  <si>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</si>
  <si>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</si>
  <si>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</si>
  <si>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</si>
  <si>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</si>
  <si>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</si>
  <si>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</si>
  <si>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</si>
  <si>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</si>
  <si>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</si>
  <si>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</si>
  <si>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</si>
  <si>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</si>
  <si>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</si>
  <si>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</si>
  <si>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</si>
  <si>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</si>
  <si>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</si>
  <si>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</si>
  <si>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</si>
  <si>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</si>
  <si>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</si>
  <si>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</si>
  <si>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</si>
  <si>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</si>
  <si>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</si>
  <si>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</si>
  <si>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</si>
  <si>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</si>
  <si>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</si>
  <si>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</si>
  <si>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</si>
  <si>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</si>
  <si>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</si>
  <si>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</si>
  <si>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</si>
  <si>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</si>
  <si>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</si>
  <si>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</si>
  <si>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</si>
  <si>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</si>
  <si>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</si>
  <si>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</si>
  <si>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</si>
  <si>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</si>
  <si>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</si>
  <si>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</si>
  <si>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</si>
  <si>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</si>
  <si>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</si>
  <si>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</si>
  <si>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</si>
  <si>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</si>
  <si>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</si>
  <si>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</si>
  <si>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</si>
  <si>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</si>
  <si>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</si>
  <si>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</si>
  <si>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</si>
  <si>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</si>
  <si>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</si>
  <si>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</si>
  <si>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</si>
  <si>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</si>
  <si>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</si>
  <si>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</si>
  <si>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</si>
  <si>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</si>
  <si>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</si>
  <si>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</si>
  <si>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</si>
  <si>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</si>
  <si>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</si>
  <si>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</si>
  <si>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</si>
  <si>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</si>
  <si>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</si>
  <si>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</si>
  <si>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</si>
  <si>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</si>
  <si>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</si>
  <si>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</si>
  <si>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</si>
  <si>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</si>
  <si>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</si>
  <si>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</si>
  <si>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</si>
  <si>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</si>
  <si>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</si>
  <si>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</si>
  <si>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</si>
  <si>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</si>
  <si>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</si>
  <si>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</si>
  <si>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</si>
  <si>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</si>
  <si>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</si>
  <si>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</si>
  <si>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</si>
  <si>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</si>
  <si>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</si>
  <si>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</si>
  <si>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</si>
  <si>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</si>
  <si>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</si>
  <si>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</si>
  <si>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</si>
  <si>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</si>
  <si>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</si>
  <si>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</si>
  <si>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</si>
  <si>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</si>
  <si>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</si>
  <si>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</si>
  <si>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</si>
  <si>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</si>
  <si>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</si>
  <si>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</si>
  <si>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</si>
  <si>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</si>
  <si>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</si>
  <si>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</si>
  <si>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</si>
  <si>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</si>
  <si>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</si>
  <si>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</si>
  <si>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</si>
  <si>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</si>
  <si>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</si>
  <si>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</si>
  <si>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</si>
  <si>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</si>
  <si>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</si>
  <si>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</si>
  <si>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</si>
  <si>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</si>
  <si>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</si>
  <si>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</si>
  <si>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</si>
  <si>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</si>
  <si>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</si>
  <si>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</si>
  <si>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</si>
  <si>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</si>
  <si>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</si>
  <si>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</si>
  <si>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</si>
  <si>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</si>
  <si>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</si>
  <si>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</si>
  <si>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</si>
  <si>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</si>
  <si>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</si>
  <si>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</si>
  <si>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</si>
  <si>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</si>
  <si>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</si>
  <si>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</si>
  <si>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</si>
  <si>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</si>
  <si>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</si>
  <si>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</si>
  <si>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</si>
  <si>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</si>
  <si>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</si>
  <si>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</si>
  <si>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</si>
  <si>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</si>
  <si>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</si>
  <si>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</si>
  <si>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</si>
  <si>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</si>
  <si>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</si>
  <si>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</si>
  <si>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</si>
  <si>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</si>
  <si>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</si>
  <si>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</si>
  <si>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</si>
  <si>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</si>
  <si>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</si>
  <si>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</si>
  <si>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</si>
  <si>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</si>
  <si>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</si>
  <si>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</si>
  <si>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</si>
  <si>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</si>
  <si>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</si>
  <si>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</si>
  <si>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</si>
  <si>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</si>
  <si>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</si>
  <si>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</si>
  <si>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</si>
  <si>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</si>
  <si>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</si>
  <si>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</si>
  <si>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</si>
  <si>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</si>
  <si>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</si>
  <si>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</si>
  <si>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</si>
  <si>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</si>
  <si>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</si>
  <si>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</si>
  <si>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</si>
  <si>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</si>
  <si>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</si>
  <si>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</si>
  <si>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</si>
  <si>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</si>
  <si>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</si>
  <si>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</si>
  <si>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</si>
  <si>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</si>
  <si>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</si>
  <si>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</si>
  <si>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</si>
  <si>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</si>
  <si>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</si>
  <si>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</si>
  <si>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</si>
  <si>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</si>
  <si>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</si>
  <si>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</si>
  <si>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</si>
  <si>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</si>
  <si>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</si>
  <si>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</si>
  <si>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</si>
  <si>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</si>
  <si>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</si>
  <si>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</si>
  <si>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</si>
  <si>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</si>
  <si>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</si>
  <si>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</si>
  <si>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</si>
  <si>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</si>
  <si>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</si>
  <si>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</si>
  <si>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</si>
  <si>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</si>
  <si>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</si>
  <si>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</si>
  <si>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</si>
  <si>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</si>
  <si>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</si>
  <si>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</si>
  <si>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</si>
  <si>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</si>
  <si>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</si>
  <si>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</si>
  <si>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</si>
  <si>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</si>
  <si>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</si>
  <si>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</si>
  <si>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</si>
  <si>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</si>
  <si>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</si>
  <si>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</si>
  <si>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</si>
  <si>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</si>
  <si>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</si>
  <si>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</si>
  <si>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</si>
  <si>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</si>
  <si>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</si>
  <si>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</si>
  <si>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</si>
  <si>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</si>
  <si>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</si>
  <si>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</si>
  <si>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</si>
  <si>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</si>
  <si>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</si>
  <si>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</si>
  <si>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</si>
  <si>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</si>
  <si>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</si>
  <si>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</si>
  <si>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</si>
  <si>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</si>
  <si>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</si>
  <si>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</si>
  <si>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</si>
  <si>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</si>
  <si>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</si>
  <si>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</si>
  <si>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</si>
  <si>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</si>
  <si>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</si>
  <si>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</si>
  <si>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</si>
  <si>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</si>
  <si>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</si>
  <si>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</si>
  <si>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</si>
  <si>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</si>
  <si>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</si>
  <si>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</si>
  <si>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</si>
  <si>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</si>
  <si>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</si>
  <si>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</si>
  <si>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</si>
  <si>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</si>
  <si>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</si>
  <si>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</si>
  <si>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</si>
  <si>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</si>
  <si>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</si>
  <si>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</si>
  <si>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</si>
  <si>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</si>
  <si>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</si>
  <si>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</si>
  <si>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</si>
  <si>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</si>
  <si>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</si>
  <si>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</si>
  <si>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</si>
  <si>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</si>
  <si>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</si>
  <si>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</si>
  <si>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</si>
  <si>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</si>
  <si>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</si>
  <si>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</si>
  <si>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</si>
  <si>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</si>
  <si>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</si>
  <si>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</si>
  <si>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</si>
  <si>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</si>
  <si>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</si>
  <si>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</si>
  <si>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</si>
  <si>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</si>
  <si>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</si>
  <si>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</si>
  <si>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</si>
  <si>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</si>
  <si>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</si>
  <si>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</si>
  <si>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</si>
  <si>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</si>
  <si>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</si>
  <si>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</si>
  <si>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</si>
  <si>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</si>
  <si>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</si>
  <si>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</si>
  <si>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</si>
  <si>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</si>
  <si>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</si>
  <si>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</si>
  <si>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</si>
  <si>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</si>
  <si>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</si>
  <si>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</si>
  <si>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</si>
  <si>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</si>
  <si>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</si>
  <si>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</si>
  <si>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</si>
  <si>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</si>
  <si>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</si>
  <si>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</si>
  <si>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</si>
  <si>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</si>
  <si>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</si>
  <si>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</si>
  <si>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</si>
  <si>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</si>
  <si>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</si>
  <si>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</si>
  <si>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</si>
  <si>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</si>
  <si>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</si>
  <si>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</si>
  <si>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</si>
  <si>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</si>
  <si>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</si>
  <si>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</si>
  <si>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</si>
  <si>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</si>
  <si>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</si>
  <si>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</si>
  <si>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</si>
  <si>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</si>
  <si>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</si>
  <si>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</si>
  <si>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</si>
  <si>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</si>
  <si>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</si>
  <si>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</si>
  <si>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</si>
  <si>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</si>
  <si>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</si>
  <si>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</si>
  <si>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</si>
  <si>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</si>
  <si>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</si>
  <si>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</si>
  <si>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</si>
  <si>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</si>
  <si>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</si>
  <si>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</si>
  <si>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</si>
  <si>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</si>
  <si>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</si>
  <si>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</si>
  <si>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</si>
  <si>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</si>
  <si>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</si>
  <si>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</si>
  <si>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</si>
  <si>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</si>
  <si>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</si>
  <si>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</si>
  <si>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</si>
  <si>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</si>
  <si>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</si>
  <si>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</si>
  <si>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</si>
  <si>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</si>
  <si>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</si>
  <si>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</si>
  <si>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</si>
  <si>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</si>
  <si>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</si>
  <si>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</si>
  <si>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</si>
  <si>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</si>
  <si>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</si>
  <si>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</si>
  <si>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</si>
  <si>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</si>
  <si>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</si>
  <si>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</si>
  <si>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</si>
  <si>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</si>
  <si>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</si>
  <si>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</si>
  <si>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</si>
  <si>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</si>
  <si>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</si>
  <si>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</si>
  <si>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</si>
  <si>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</si>
  <si>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</si>
  <si>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</si>
  <si>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</si>
  <si>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</si>
  <si>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</si>
  <si>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</si>
  <si>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</si>
  <si>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</si>
  <si>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</si>
  <si>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</si>
  <si>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</si>
  <si>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</si>
  <si>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</si>
  <si>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</si>
  <si>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</si>
  <si>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</si>
  <si>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</si>
  <si>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</si>
  <si>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</si>
  <si>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</si>
  <si>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</si>
  <si>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</si>
  <si>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</si>
  <si>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</si>
  <si>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</si>
  <si>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</si>
  <si>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</si>
  <si>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</si>
  <si>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</si>
  <si>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</si>
  <si>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</si>
  <si>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</si>
  <si>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</si>
  <si>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</si>
  <si>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</si>
  <si>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</si>
  <si>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</si>
  <si>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</si>
  <si>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</si>
  <si>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</si>
  <si>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</si>
  <si>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</si>
  <si>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</si>
  <si>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</si>
  <si>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</si>
  <si>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</si>
  <si>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</si>
  <si>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</si>
  <si>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</si>
  <si>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</si>
  <si>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</si>
  <si>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</si>
  <si>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</si>
  <si>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</si>
  <si>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</si>
  <si>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</si>
  <si>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</si>
  <si>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</si>
  <si>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</si>
  <si>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</si>
  <si>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</si>
  <si>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</si>
  <si>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</si>
  <si>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</si>
  <si>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</si>
  <si>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</si>
  <si>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</si>
  <si>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</si>
  <si>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</si>
  <si>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</si>
  <si>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</si>
  <si>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</si>
  <si>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</si>
  <si>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</si>
  <si>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</si>
  <si>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</si>
  <si>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</si>
  <si>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</si>
  <si>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</si>
  <si>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</si>
  <si>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</si>
  <si>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</si>
  <si>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</si>
  <si>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</si>
  <si>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</si>
  <si>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</si>
  <si>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</si>
  <si>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</si>
  <si>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</si>
  <si>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</si>
  <si>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</si>
  <si>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</si>
  <si>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</si>
  <si>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</si>
  <si>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</si>
  <si>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</si>
  <si>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</si>
  <si>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</si>
  <si>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</si>
  <si>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</si>
  <si>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</si>
  <si>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</si>
  <si>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</si>
  <si>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</si>
  <si>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</si>
  <si>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</si>
  <si>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</si>
  <si>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</si>
  <si>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</si>
  <si>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</si>
  <si>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</si>
  <si>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</si>
  <si>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</si>
  <si>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</si>
  <si>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Paragraph 6 &amp; Paragraph 11A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</si>
  <si>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</si>
  <si>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</si>
  <si>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</si>
  <si>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</si>
  <si>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</si>
  <si>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</si>
  <si>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</si>
  <si>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Attachment A_01 April 2021 Charging Methodologies Pre-Release_Issued October 2019 (shared 10/10/2019)</t>
  </si>
  <si>
    <t>Expensed and capitalised proportions are used to allocate components of allowed revenue to network levels.</t>
  </si>
  <si>
    <t>Difference between CDCM and EDCM costs not capitalised</t>
  </si>
  <si>
    <t>Difference in MEAV value before and after allocation to levels</t>
  </si>
  <si>
    <t>Decimals of precision for error checks</t>
  </si>
  <si>
    <t>integer</t>
  </si>
  <si>
    <t>Input 401-L: Decimal places for error checks</t>
  </si>
  <si>
    <t>2022/23</t>
  </si>
  <si>
    <t>01 April 2022 Charging Methodologies Pre-Release – October 2020 (Schedules 16, 17, 18, 20 and 29) DCP 361</t>
  </si>
  <si>
    <t>Updated references to legal text version. Rounding tolerance added to check on "Expensed" sheet.</t>
  </si>
  <si>
    <t>Release for 2022/23 charge setting</t>
  </si>
  <si>
    <t>Electricity North West Limited</t>
  </si>
  <si>
    <t>v1 Final</t>
  </si>
  <si>
    <t>Final model used for price setting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</si>
</sst>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32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  <xf numFmtId="1" fontId="7" fillId="0" borderId="19" xfId="15" applyNumberFormat="1" applyBorder="1" applyAlignment="1" applyProtection="1">
      <alignment horizontal="right" wrapText="1"/>
    </xf>
    <xf numFmtId="1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right"/>
    </xf>
    <xf numFmtId="0" fontId="12" fillId="6" borderId="0" xfId="12"/>
    <xf numFmtId="0" fontId="1" fillId="46" borderId="0" xfId="14" applyAlignment="1" applyProtection="1"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 xr:uid="{00000000-0005-0000-0000-000014000000}"/>
    <cellStyle name="Bad" xfId="27" builtinId="27" hidden="1"/>
    <cellStyle name="Blank_CEPATNEI" xfId="4" xr:uid="{00000000-0005-0000-0000-000000000000}"/>
    <cellStyle name="Calculation" xfId="31" builtinId="22" hidden="1"/>
    <cellStyle name="Calculation_CEPATNEI" xfId="15" xr:uid="{00000000-0005-0000-0000-000001000000}"/>
    <cellStyle name="Check Cell" xfId="33" builtinId="23" hidden="1"/>
    <cellStyle name="ColumnHeading_CEPATNEI" xfId="5" xr:uid="{00000000-0005-0000-0000-000003000000}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 xr:uid="{00000000-0005-0000-0000-000005000000}"/>
    <cellStyle name="Explanatory Text" xfId="36" builtinId="53" hidden="1"/>
    <cellStyle name="Fixed_CEPATNEI" xfId="14" xr:uid="{00000000-0005-0000-0000-000006000000}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 xr:uid="{00000000-0005-0000-0000-000008000000}"/>
    <cellStyle name="Linked Cell" xfId="32" builtinId="24" hidden="1"/>
    <cellStyle name="LinkedTo_CEPATNEI" xfId="7" xr:uid="{00000000-0005-0000-0000-00000A000000}"/>
    <cellStyle name="LinksFrom_CEPATNEI" xfId="8" xr:uid="{00000000-0005-0000-0000-00000B000000}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 xr:uid="{A8E6EA83-D21C-4B2C-80A5-01208A0F4FA8}"/>
    <cellStyle name="Percent" xfId="3" builtinId="5" hidden="1" customBuiltin="1"/>
    <cellStyle name="RowHeading_CEPATNEI" xfId="9" xr:uid="{00000000-0005-0000-0000-000011000000}"/>
    <cellStyle name="SectionHeading_CEPATNEI" xfId="10" xr:uid="{00000000-0005-0000-0000-000012000000}"/>
    <cellStyle name="SubSection_CEPATNEI" xfId="12" xr:uid="{00000000-0005-0000-0000-000013000000}"/>
    <cellStyle name="Text_CEPATNEI" xfId="16" xr:uid="{83BE1C27-9621-4AF3-9DC5-1FBAE18340F5}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FFCCFF"/>
      <color rgb="FFC9C9C9"/>
      <color rgb="FFFF9999"/>
      <color rgb="FFCCCCFF"/>
      <color rgb="FFFFCC99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25713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698897</xdr:colOff>
      <xdr:row>4</xdr:row>
      <xdr:rowOff>97670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9C9C9"/>
    <pageSetUpPr fitToPage="1"/>
  </sheetPr>
  <dimension ref="A1:E46"/>
  <sheetViews>
    <sheetView showGridLines="0" showRowColHeaders="0" tabSelected="1" zoomScale="80" zoomScaleNormal="80" workbookViewId="0"/>
  </sheetViews>
  <sheetFormatPr defaultColWidth="0" defaultRowHeight="15" customHeight="1" x14ac:dyDescent="0.25"/>
  <cols>
    <col min="1" max="1" width="2.7109375" customWidth="1"/>
    <col min="2" max="2" width="22.7109375" customWidth="1"/>
    <col min="3" max="3" width="2.7109375" customWidth="1"/>
    <col min="4" max="4" width="100.42578125" customWidth="1"/>
    <col min="5" max="5" width="2.7109375" customWidth="1"/>
    <col min="6" max="16384" width="9.140625" hidden="1"/>
  </cols>
  <sheetData>
    <row r="1" spans="1:5" ht="15" customHeight="1" x14ac:dyDescent="0.25">
      <c r="A1" s="37"/>
      <c r="B1" s="38"/>
      <c r="C1" s="37"/>
      <c r="D1" s="37"/>
      <c r="E1" s="37"/>
    </row>
    <row r="2" spans="1:5" ht="28.5" x14ac:dyDescent="0.25">
      <c r="A2" s="37"/>
      <c r="B2" s="38"/>
      <c r="C2" s="37"/>
      <c r="D2" s="39" t="s">
        <v>0</v>
      </c>
      <c r="E2" s="37"/>
    </row>
    <row r="3" spans="1:5" ht="15" customHeight="1" x14ac:dyDescent="0.25">
      <c r="A3" s="37"/>
      <c r="B3" s="38"/>
      <c r="C3" s="37"/>
      <c r="D3" s="37"/>
      <c r="E3" s="37"/>
    </row>
    <row r="4" spans="1:5" ht="21" x14ac:dyDescent="0.25">
      <c r="A4" s="37"/>
      <c r="B4" s="38"/>
      <c r="C4" s="37"/>
      <c r="D4" s="210" t="s">
        <v>768</v>
      </c>
      <c r="E4" s="37"/>
    </row>
    <row r="5" spans="1:5" x14ac:dyDescent="0.25">
      <c r="A5" s="37"/>
      <c r="B5" s="38"/>
      <c r="C5" s="37"/>
      <c r="D5" s="37"/>
      <c r="E5" s="37"/>
    </row>
    <row r="6" spans="1:5" x14ac:dyDescent="0.25">
      <c r="A6" s="37"/>
      <c r="B6" s="40" t="str">
        <f>'Version control'!F7</f>
        <v>Model date:</v>
      </c>
      <c r="C6" s="37"/>
      <c r="D6" s="41">
        <f>'Version control'!H7</f>
        <v>44141</v>
      </c>
      <c r="E6" s="37"/>
    </row>
    <row r="7" spans="1:5" ht="15" customHeight="1" x14ac:dyDescent="0.25">
      <c r="A7" s="37"/>
      <c r="B7" s="38"/>
      <c r="C7" s="37"/>
      <c r="D7" s="37"/>
      <c r="E7" s="37"/>
    </row>
    <row r="8" spans="1:5" ht="15" customHeight="1" x14ac:dyDescent="0.25">
      <c r="A8" s="37"/>
      <c r="B8" s="40" t="str">
        <f>'Version control'!F9</f>
        <v>Development stage:</v>
      </c>
      <c r="C8" s="37"/>
      <c r="D8" s="42" t="str">
        <f>'Version control'!H9</f>
        <v>Release for charge setting</v>
      </c>
      <c r="E8" s="37"/>
    </row>
    <row r="9" spans="1:5" ht="15" customHeight="1" x14ac:dyDescent="0.25">
      <c r="A9" s="37"/>
      <c r="B9" s="38"/>
      <c r="C9" s="37"/>
      <c r="D9" s="37"/>
      <c r="E9" s="37"/>
    </row>
    <row r="10" spans="1:5" ht="15" customHeight="1" x14ac:dyDescent="0.25">
      <c r="A10" s="37"/>
      <c r="B10" s="40" t="str">
        <f>'Version control'!F11</f>
        <v>Model number:</v>
      </c>
      <c r="C10" s="37"/>
      <c r="D10" s="42">
        <f>'Version control'!H11</f>
        <v>4</v>
      </c>
      <c r="E10" s="37"/>
    </row>
    <row r="11" spans="1:5" ht="15" customHeight="1" x14ac:dyDescent="0.25">
      <c r="A11" s="37"/>
      <c r="B11" s="38"/>
      <c r="C11" s="37"/>
      <c r="D11" s="37"/>
      <c r="E11" s="37"/>
    </row>
    <row r="12" spans="1:5" ht="15" customHeight="1" x14ac:dyDescent="0.25">
      <c r="A12" s="37"/>
      <c r="B12" s="40" t="str">
        <f>'Version control'!F13</f>
        <v>DCUSA text version:</v>
      </c>
      <c r="C12" s="37"/>
      <c r="D12" s="42" t="str">
        <f>'Version control'!H13</f>
        <v>01 April 2022 Charging Methodologies Pre-Release – October 2020 (Schedules 16, 17, 18, 20 and 29) DCP 361</v>
      </c>
      <c r="E12" s="37"/>
    </row>
    <row r="13" spans="1:5" s="1" customFormat="1" ht="15" customHeight="1" x14ac:dyDescent="0.25">
      <c r="A13" s="37"/>
      <c r="B13" s="40"/>
      <c r="C13" s="37"/>
      <c r="D13" s="42"/>
      <c r="E13" s="37"/>
    </row>
    <row r="14" spans="1:5" s="1" customFormat="1" ht="15" customHeight="1" x14ac:dyDescent="0.25">
      <c r="A14" s="37"/>
      <c r="B14" s="40" t="str">
        <f>'Version control'!F15</f>
        <v>DCUSA text schedule:</v>
      </c>
      <c r="C14" s="37"/>
      <c r="D14" s="42" t="str">
        <f>'Version control'!H15</f>
        <v>Schedule 29</v>
      </c>
      <c r="E14" s="37"/>
    </row>
    <row r="15" spans="1:5" ht="15" customHeight="1" x14ac:dyDescent="0.25">
      <c r="A15" s="37"/>
      <c r="B15" s="38"/>
      <c r="C15" s="37"/>
      <c r="D15" s="37"/>
      <c r="E15" s="37"/>
    </row>
    <row r="16" spans="1:5" ht="30" x14ac:dyDescent="0.25">
      <c r="A16" s="37"/>
      <c r="B16" s="40" t="s">
        <v>4</v>
      </c>
      <c r="C16" s="37"/>
      <c r="D16" s="43" t="s">
        <v>757</v>
      </c>
      <c r="E16" s="37"/>
    </row>
    <row r="17" spans="1:5" x14ac:dyDescent="0.25">
      <c r="A17" s="37"/>
      <c r="B17" s="38"/>
      <c r="C17" s="37"/>
      <c r="D17" s="43" t="s">
        <v>725</v>
      </c>
      <c r="E17" s="37"/>
    </row>
    <row r="18" spans="1:5" x14ac:dyDescent="0.25">
      <c r="A18" s="37"/>
      <c r="B18" s="38"/>
      <c r="C18" s="37"/>
      <c r="D18" s="37"/>
      <c r="E18" s="37"/>
    </row>
    <row r="19" spans="1:5" ht="15" customHeight="1" x14ac:dyDescent="0.25">
      <c r="A19" s="37"/>
      <c r="B19" s="40" t="s">
        <v>1</v>
      </c>
      <c r="C19" s="37"/>
      <c r="D19" s="217" t="s">
        <v>765</v>
      </c>
      <c r="E19" s="37"/>
    </row>
    <row r="20" spans="1:5" ht="15" customHeight="1" x14ac:dyDescent="0.25">
      <c r="A20" s="37"/>
      <c r="B20" s="38"/>
      <c r="C20" s="37"/>
      <c r="D20" s="37"/>
      <c r="E20" s="37"/>
    </row>
    <row r="21" spans="1:5" ht="15" customHeight="1" x14ac:dyDescent="0.25">
      <c r="A21" s="37"/>
      <c r="B21" s="40" t="s">
        <v>2</v>
      </c>
      <c r="C21" s="37"/>
      <c r="D21" s="217" t="s">
        <v>769</v>
      </c>
      <c r="E21" s="37"/>
    </row>
    <row r="22" spans="1:5" ht="15" customHeight="1" x14ac:dyDescent="0.25">
      <c r="A22" s="37"/>
      <c r="B22" s="38"/>
      <c r="C22" s="37"/>
      <c r="D22" s="37"/>
      <c r="E22" s="37"/>
    </row>
    <row r="23" spans="1:5" ht="15" customHeight="1" x14ac:dyDescent="0.25">
      <c r="A23" s="37"/>
      <c r="B23" s="40" t="s">
        <v>3</v>
      </c>
      <c r="C23" s="37"/>
      <c r="D23" s="217" t="s">
        <v>770</v>
      </c>
      <c r="E23" s="37"/>
    </row>
    <row r="24" spans="1:5" ht="15" customHeight="1" x14ac:dyDescent="0.25">
      <c r="A24" s="37"/>
      <c r="B24" s="38"/>
      <c r="C24" s="37"/>
      <c r="D24" s="37"/>
      <c r="E24" s="37"/>
    </row>
    <row r="25" spans="1:5" ht="30" customHeight="1" x14ac:dyDescent="0.25">
      <c r="A25" s="37"/>
      <c r="B25" s="40" t="s">
        <v>11</v>
      </c>
      <c r="C25" s="37"/>
      <c r="D25" s="217" t="s">
        <v>771</v>
      </c>
      <c r="E25" s="37"/>
    </row>
    <row r="26" spans="1:5" ht="15" customHeight="1" x14ac:dyDescent="0.25">
      <c r="A26" s="37"/>
      <c r="B26" s="38"/>
      <c r="C26" s="37"/>
      <c r="D26" s="37"/>
      <c r="E26" s="37"/>
    </row>
    <row r="27" spans="1:5" ht="15" customHeight="1" x14ac:dyDescent="0.25">
      <c r="A27" s="37"/>
      <c r="B27" s="40" t="s">
        <v>5</v>
      </c>
      <c r="C27" s="37"/>
      <c r="D27" s="37"/>
      <c r="E27" s="37"/>
    </row>
    <row r="28" spans="1:5" ht="15" customHeight="1" x14ac:dyDescent="0.25">
      <c r="A28" s="37"/>
      <c r="B28" s="44" t="s">
        <v>6</v>
      </c>
      <c r="C28" s="45"/>
      <c r="D28" s="45" t="s">
        <v>7</v>
      </c>
      <c r="E28" s="37"/>
    </row>
    <row r="29" spans="1:5" x14ac:dyDescent="0.25">
      <c r="A29" s="37"/>
      <c r="B29" s="46"/>
      <c r="C29" s="47"/>
      <c r="D29" s="47" t="s">
        <v>9</v>
      </c>
      <c r="E29" s="37"/>
    </row>
    <row r="30" spans="1:5" x14ac:dyDescent="0.25">
      <c r="A30" s="37"/>
      <c r="B30" s="19" t="s">
        <v>265</v>
      </c>
      <c r="C30" s="48"/>
      <c r="D30" s="48" t="s">
        <v>8</v>
      </c>
      <c r="E30" s="37"/>
    </row>
    <row r="31" spans="1:5" x14ac:dyDescent="0.25">
      <c r="A31" s="37"/>
      <c r="B31" s="20" t="s">
        <v>265</v>
      </c>
      <c r="C31" s="48"/>
      <c r="D31" s="48" t="s">
        <v>264</v>
      </c>
      <c r="E31" s="37"/>
    </row>
    <row r="32" spans="1:5" x14ac:dyDescent="0.25">
      <c r="A32" s="37"/>
      <c r="B32" s="21" t="s">
        <v>265</v>
      </c>
      <c r="C32" s="48"/>
      <c r="D32" s="49" t="s">
        <v>511</v>
      </c>
      <c r="E32" s="37"/>
    </row>
    <row r="33" spans="1:5" x14ac:dyDescent="0.25">
      <c r="A33" s="37"/>
      <c r="B33" s="50" t="s">
        <v>265</v>
      </c>
      <c r="C33" s="48"/>
      <c r="D33" s="48" t="s">
        <v>10</v>
      </c>
      <c r="E33" s="37"/>
    </row>
    <row r="34" spans="1:5" x14ac:dyDescent="0.25">
      <c r="A34" s="37"/>
      <c r="B34" s="51" t="s">
        <v>265</v>
      </c>
      <c r="C34" s="48"/>
      <c r="D34" s="48" t="s">
        <v>478</v>
      </c>
      <c r="E34" s="37"/>
    </row>
    <row r="35" spans="1:5" x14ac:dyDescent="0.25">
      <c r="A35" s="37"/>
      <c r="B35" s="52" t="s">
        <v>265</v>
      </c>
      <c r="C35" s="48"/>
      <c r="D35" s="48" t="s">
        <v>479</v>
      </c>
      <c r="E35" s="37"/>
    </row>
    <row r="36" spans="1:5" x14ac:dyDescent="0.25">
      <c r="A36" s="37"/>
      <c r="B36" s="53" t="s">
        <v>265</v>
      </c>
      <c r="C36" s="48"/>
      <c r="D36" s="49" t="s">
        <v>494</v>
      </c>
      <c r="E36" s="37"/>
    </row>
    <row r="37" spans="1:5" x14ac:dyDescent="0.25">
      <c r="A37" s="37"/>
      <c r="B37" s="54" t="s">
        <v>477</v>
      </c>
      <c r="C37" s="48"/>
      <c r="D37" s="49" t="s">
        <v>480</v>
      </c>
      <c r="E37" s="37"/>
    </row>
    <row r="38" spans="1:5" ht="15" customHeight="1" x14ac:dyDescent="0.25">
      <c r="A38" s="37"/>
      <c r="B38" s="55" t="s">
        <v>477</v>
      </c>
      <c r="C38" s="48"/>
      <c r="D38" s="48" t="s">
        <v>481</v>
      </c>
      <c r="E38" s="37"/>
    </row>
    <row r="39" spans="1:5" ht="15" customHeight="1" x14ac:dyDescent="0.25">
      <c r="A39" s="37"/>
      <c r="B39" s="45" t="s">
        <v>477</v>
      </c>
      <c r="C39" s="48"/>
      <c r="D39" s="48" t="s">
        <v>482</v>
      </c>
      <c r="E39" s="37"/>
    </row>
    <row r="40" spans="1:5" ht="15" customHeight="1" x14ac:dyDescent="0.25">
      <c r="A40" s="37"/>
      <c r="B40" s="56" t="s">
        <v>477</v>
      </c>
      <c r="C40" s="48"/>
      <c r="D40" s="48" t="s">
        <v>507</v>
      </c>
      <c r="E40" s="37"/>
    </row>
    <row r="41" spans="1:5" ht="15" customHeight="1" x14ac:dyDescent="0.25">
      <c r="A41" s="37"/>
      <c r="B41" s="57" t="s">
        <v>477</v>
      </c>
      <c r="C41" s="48"/>
      <c r="D41" s="48" t="s">
        <v>508</v>
      </c>
      <c r="E41" s="37"/>
    </row>
    <row r="42" spans="1:5" ht="15" customHeight="1" x14ac:dyDescent="0.25">
      <c r="A42" s="37"/>
      <c r="B42" s="58" t="s">
        <v>477</v>
      </c>
      <c r="C42" s="48"/>
      <c r="D42" s="48" t="s">
        <v>509</v>
      </c>
      <c r="E42" s="37"/>
    </row>
    <row r="43" spans="1:5" ht="15" customHeight="1" x14ac:dyDescent="0.25">
      <c r="A43" s="37"/>
      <c r="B43" s="59" t="s">
        <v>506</v>
      </c>
      <c r="C43" s="48"/>
      <c r="D43" s="48" t="s">
        <v>510</v>
      </c>
      <c r="E43" s="37"/>
    </row>
    <row r="44" spans="1:5" ht="15" customHeight="1" x14ac:dyDescent="0.25">
      <c r="A44" s="37"/>
      <c r="B44" s="60" t="s">
        <v>506</v>
      </c>
      <c r="C44" s="48"/>
      <c r="D44" s="49" t="s">
        <v>489</v>
      </c>
      <c r="E44" s="37"/>
    </row>
    <row r="45" spans="1:5" ht="15" customHeight="1" x14ac:dyDescent="0.25">
      <c r="A45" s="37"/>
      <c r="B45" s="61" t="s">
        <v>506</v>
      </c>
      <c r="C45" s="48"/>
      <c r="D45" s="49" t="s">
        <v>490</v>
      </c>
      <c r="E45" s="37"/>
    </row>
    <row r="46" spans="1:5" ht="15" customHeight="1" x14ac:dyDescent="0.25">
      <c r="A46" s="37"/>
      <c r="B46" s="62" t="s">
        <v>506</v>
      </c>
      <c r="C46" s="63"/>
      <c r="D46" s="64" t="s">
        <v>491</v>
      </c>
      <c r="E46" s="37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1" t="str">
        <f ca="1">MID(CELL("filename",A1),FIND("]",CELL("filename",A1))+1,255)</f>
        <v>Capitalised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2"/>
      <c r="P1" s="91"/>
      <c r="Q1" s="89"/>
    </row>
    <row r="2" spans="1:17" x14ac:dyDescent="0.25">
      <c r="A2" s="91" t="str">
        <f>Cover!D21&amp;" - "&amp;Cover!D23</f>
        <v>Electricity North West Limited - v1 Final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2"/>
      <c r="P2" s="91"/>
      <c r="Q2" s="89"/>
    </row>
    <row r="3" spans="1:17" x14ac:dyDescent="0.25">
      <c r="A3" s="93" t="str">
        <f>Cover!D2&amp;" - "&amp;Cover!D8&amp;" v"&amp;Cover!D10&amp;" - "&amp;Cover!D19</f>
        <v>PCDM charging model - Release for charge setting v4 - 2022/23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5"/>
      <c r="P3" s="94"/>
      <c r="Q3" s="90"/>
    </row>
    <row r="4" spans="1:17" s="1" customFormat="1" x14ac:dyDescent="0.25">
      <c r="A4" s="67" t="str">
        <f>H67 &amp; IF(H67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  <c r="L4" s="37"/>
      <c r="M4" s="37"/>
      <c r="N4" s="37"/>
      <c r="O4" s="37"/>
      <c r="P4" s="37"/>
      <c r="Q4" s="37"/>
    </row>
    <row r="5" spans="1:17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99" t="s">
        <v>193</v>
      </c>
      <c r="K5" s="99" t="s">
        <v>194</v>
      </c>
      <c r="L5" s="99" t="s">
        <v>41</v>
      </c>
      <c r="M5" s="99" t="s">
        <v>40</v>
      </c>
      <c r="N5" s="99" t="s">
        <v>166</v>
      </c>
      <c r="O5" s="124"/>
      <c r="P5" s="98" t="s">
        <v>34</v>
      </c>
      <c r="Q5" s="37"/>
    </row>
    <row r="6" spans="1:17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9"/>
      <c r="P6" s="68"/>
      <c r="Q6" s="37"/>
    </row>
    <row r="7" spans="1:17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3"/>
      <c r="P7" s="102"/>
      <c r="Q7" s="37"/>
    </row>
    <row r="8" spans="1:17" x14ac:dyDescent="0.25">
      <c r="A8" s="68"/>
      <c r="B8" s="68"/>
      <c r="C8" s="104"/>
      <c r="D8" s="104"/>
      <c r="E8" s="104"/>
      <c r="F8" s="68"/>
      <c r="G8" s="68"/>
      <c r="H8" s="69"/>
      <c r="I8" s="69"/>
      <c r="J8" s="69"/>
      <c r="K8" s="69"/>
      <c r="L8" s="69"/>
      <c r="M8" s="69"/>
      <c r="N8" s="69"/>
      <c r="O8" s="69"/>
      <c r="P8" s="68"/>
      <c r="Q8" s="37"/>
    </row>
    <row r="9" spans="1:17" x14ac:dyDescent="0.25">
      <c r="A9" s="68"/>
      <c r="B9" s="68"/>
      <c r="C9" s="104" t="s">
        <v>441</v>
      </c>
      <c r="D9" s="104"/>
      <c r="E9" s="104"/>
      <c r="F9" s="68"/>
      <c r="G9" s="68"/>
      <c r="H9" s="69"/>
      <c r="I9" s="69"/>
      <c r="J9" s="69"/>
      <c r="K9" s="69"/>
      <c r="L9" s="69"/>
      <c r="M9" s="69"/>
      <c r="N9" s="69"/>
      <c r="O9" s="69"/>
      <c r="P9" s="68"/>
      <c r="Q9" s="37"/>
    </row>
    <row r="10" spans="1:17" x14ac:dyDescent="0.25">
      <c r="A10" s="68"/>
      <c r="B10" s="68"/>
      <c r="C10" s="104" t="s">
        <v>442</v>
      </c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9"/>
      <c r="P10" s="68"/>
      <c r="Q10" s="37"/>
    </row>
    <row r="11" spans="1:17" x14ac:dyDescent="0.25">
      <c r="A11" s="68"/>
      <c r="B11" s="68"/>
      <c r="C11" s="104" t="s">
        <v>731</v>
      </c>
      <c r="D11" s="104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8"/>
      <c r="Q11" s="69"/>
    </row>
    <row r="12" spans="1:17" x14ac:dyDescent="0.25">
      <c r="A12" s="68"/>
      <c r="B12" s="68"/>
      <c r="C12" s="104"/>
      <c r="D12" s="104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69"/>
      <c r="P12" s="68"/>
      <c r="Q12" s="37"/>
    </row>
    <row r="13" spans="1:17" x14ac:dyDescent="0.25">
      <c r="A13" s="68"/>
      <c r="B13" s="102" t="s">
        <v>251</v>
      </c>
      <c r="C13" s="102"/>
      <c r="D13" s="102"/>
      <c r="E13" s="102"/>
      <c r="F13" s="102"/>
      <c r="G13" s="102"/>
      <c r="H13" s="103"/>
      <c r="I13" s="103"/>
      <c r="J13" s="103"/>
      <c r="K13" s="103"/>
      <c r="L13" s="103"/>
      <c r="M13" s="103"/>
      <c r="N13" s="103"/>
      <c r="O13" s="103"/>
      <c r="P13" s="102"/>
      <c r="Q13" s="37"/>
    </row>
    <row r="14" spans="1:17" x14ac:dyDescent="0.25">
      <c r="A14" s="68"/>
      <c r="B14" s="68"/>
      <c r="C14" s="104"/>
      <c r="D14" s="104"/>
      <c r="E14" s="104"/>
      <c r="F14" s="68"/>
      <c r="G14" s="68"/>
      <c r="H14" s="69"/>
      <c r="I14" s="69"/>
      <c r="J14" s="69"/>
      <c r="K14" s="69"/>
      <c r="L14" s="69"/>
      <c r="M14" s="69"/>
      <c r="N14" s="69"/>
      <c r="O14" s="69"/>
      <c r="P14" s="68"/>
      <c r="Q14" s="37"/>
    </row>
    <row r="15" spans="1:17" x14ac:dyDescent="0.25">
      <c r="A15" s="68"/>
      <c r="B15" s="68"/>
      <c r="C15" s="104" t="s">
        <v>443</v>
      </c>
      <c r="D15" s="104"/>
      <c r="E15" s="104"/>
      <c r="F15" s="68"/>
      <c r="G15" s="68"/>
      <c r="H15" s="69"/>
      <c r="I15" s="69"/>
      <c r="J15" s="69"/>
      <c r="K15" s="69"/>
      <c r="L15" s="69"/>
      <c r="M15" s="69"/>
      <c r="N15" s="69"/>
      <c r="O15" s="69"/>
      <c r="P15" s="68"/>
      <c r="Q15" s="37"/>
    </row>
    <row r="16" spans="1:17" x14ac:dyDescent="0.25">
      <c r="A16" s="68"/>
      <c r="B16" s="68"/>
      <c r="C16" s="104" t="s">
        <v>444</v>
      </c>
      <c r="D16" s="104"/>
      <c r="E16" s="68"/>
      <c r="F16" s="68"/>
      <c r="G16" s="68"/>
      <c r="H16" s="69"/>
      <c r="I16" s="69"/>
      <c r="J16" s="69"/>
      <c r="K16" s="69"/>
      <c r="L16" s="69"/>
      <c r="M16" s="69"/>
      <c r="N16" s="69"/>
      <c r="O16" s="69"/>
      <c r="P16" s="68"/>
      <c r="Q16" s="37"/>
    </row>
    <row r="17" spans="1:17" x14ac:dyDescent="0.25">
      <c r="A17" s="68"/>
      <c r="B17" s="68"/>
      <c r="C17" s="104"/>
      <c r="D17" s="104"/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9"/>
      <c r="P17" s="68"/>
      <c r="Q17" s="37"/>
    </row>
    <row r="18" spans="1:17" x14ac:dyDescent="0.25">
      <c r="A18" s="68"/>
      <c r="B18" s="96"/>
      <c r="C18" s="105" t="s">
        <v>717</v>
      </c>
      <c r="D18" s="105"/>
      <c r="E18" s="105"/>
      <c r="F18" s="105"/>
      <c r="G18" s="105"/>
      <c r="H18" s="106"/>
      <c r="I18" s="106"/>
      <c r="J18" s="106"/>
      <c r="K18" s="106"/>
      <c r="L18" s="106"/>
      <c r="M18" s="106"/>
      <c r="N18" s="106"/>
      <c r="O18" s="106"/>
      <c r="P18" s="105"/>
      <c r="Q18" s="37"/>
    </row>
    <row r="19" spans="1:17" x14ac:dyDescent="0.25">
      <c r="A19" s="68"/>
      <c r="B19" s="68"/>
      <c r="C19" s="104"/>
      <c r="D19" s="104"/>
      <c r="E19" s="104"/>
      <c r="F19" s="68"/>
      <c r="G19" s="68"/>
      <c r="H19" s="69"/>
      <c r="I19" s="69"/>
      <c r="J19" s="69"/>
      <c r="K19" s="69"/>
      <c r="L19" s="69"/>
      <c r="M19" s="69"/>
      <c r="N19" s="69"/>
      <c r="O19" s="69"/>
      <c r="P19" s="68"/>
      <c r="Q19" s="37"/>
    </row>
    <row r="20" spans="1:17" x14ac:dyDescent="0.25">
      <c r="A20" s="68"/>
      <c r="B20" s="68"/>
      <c r="C20" s="68"/>
      <c r="D20" s="104"/>
      <c r="E20" s="107" t="str">
        <f>'DNO inputs'!E336</f>
        <v>Net capex (2005/06 to 2014/15), by network level</v>
      </c>
      <c r="F20" s="68"/>
      <c r="G20" s="68"/>
      <c r="H20" s="69"/>
      <c r="I20" s="69"/>
      <c r="J20" s="69"/>
      <c r="K20" s="69"/>
      <c r="L20" s="69"/>
      <c r="M20" s="69"/>
      <c r="N20" s="69"/>
      <c r="O20" s="69"/>
      <c r="P20" s="68"/>
      <c r="Q20" s="37"/>
    </row>
    <row r="21" spans="1:17" x14ac:dyDescent="0.25">
      <c r="A21" s="68"/>
      <c r="B21" s="68"/>
      <c r="C21" s="68"/>
      <c r="D21" s="68"/>
      <c r="E21" s="68"/>
      <c r="F21" s="108" t="str">
        <f>'DNO inputs'!F337</f>
        <v>LV</v>
      </c>
      <c r="G21" s="108" t="str">
        <f>'DNO inputs'!G337</f>
        <v>£</v>
      </c>
      <c r="H21" s="151">
        <f>'DNO inputs'!H337</f>
        <v>189441116.04711631</v>
      </c>
      <c r="I21" s="125"/>
      <c r="J21" s="125"/>
      <c r="K21" s="125"/>
      <c r="L21" s="125"/>
      <c r="M21" s="125"/>
      <c r="N21" s="125"/>
      <c r="O21" s="69"/>
      <c r="P21" s="68"/>
      <c r="Q21" s="37"/>
    </row>
    <row r="22" spans="1:17" x14ac:dyDescent="0.25">
      <c r="A22" s="68"/>
      <c r="B22" s="68"/>
      <c r="C22" s="68"/>
      <c r="D22" s="68"/>
      <c r="E22" s="68"/>
      <c r="F22" s="110" t="str">
        <f>'DNO inputs'!F338</f>
        <v>LV/HV</v>
      </c>
      <c r="G22" s="110" t="str">
        <f>'DNO inputs'!G338</f>
        <v>£</v>
      </c>
      <c r="H22" s="147">
        <f>'DNO inputs'!H338</f>
        <v>65660489.88573762</v>
      </c>
      <c r="I22" s="125"/>
      <c r="J22" s="125"/>
      <c r="K22" s="125"/>
      <c r="L22" s="125"/>
      <c r="M22" s="125"/>
      <c r="N22" s="125"/>
      <c r="O22" s="69"/>
      <c r="P22" s="68"/>
      <c r="Q22" s="37"/>
    </row>
    <row r="23" spans="1:17" x14ac:dyDescent="0.25">
      <c r="A23" s="68"/>
      <c r="B23" s="68"/>
      <c r="C23" s="68"/>
      <c r="D23" s="68"/>
      <c r="E23" s="68"/>
      <c r="F23" s="110" t="str">
        <f>'DNO inputs'!F339</f>
        <v>HV</v>
      </c>
      <c r="G23" s="110" t="str">
        <f>'DNO inputs'!G339</f>
        <v>£</v>
      </c>
      <c r="H23" s="147">
        <f>'DNO inputs'!H339</f>
        <v>193590941.22355753</v>
      </c>
      <c r="I23" s="125"/>
      <c r="J23" s="125"/>
      <c r="K23" s="125"/>
      <c r="L23" s="125"/>
      <c r="M23" s="125"/>
      <c r="N23" s="125"/>
      <c r="O23" s="69"/>
      <c r="P23" s="68"/>
      <c r="Q23" s="37"/>
    </row>
    <row r="24" spans="1:17" x14ac:dyDescent="0.25">
      <c r="A24" s="68"/>
      <c r="B24" s="68"/>
      <c r="C24" s="68"/>
      <c r="D24" s="68"/>
      <c r="E24" s="68"/>
      <c r="F24" s="110" t="str">
        <f>'DNO inputs'!F340</f>
        <v>EHV</v>
      </c>
      <c r="G24" s="110" t="str">
        <f>'DNO inputs'!G340</f>
        <v>£</v>
      </c>
      <c r="H24" s="147">
        <f>'DNO inputs'!H340</f>
        <v>144957922.80169678</v>
      </c>
      <c r="I24" s="125"/>
      <c r="J24" s="125"/>
      <c r="K24" s="125"/>
      <c r="L24" s="125"/>
      <c r="M24" s="125"/>
      <c r="N24" s="125"/>
      <c r="O24" s="69"/>
      <c r="P24" s="68"/>
      <c r="Q24" s="37"/>
    </row>
    <row r="25" spans="1:17" x14ac:dyDescent="0.25">
      <c r="A25" s="68"/>
      <c r="B25" s="68"/>
      <c r="C25" s="68"/>
      <c r="D25" s="68"/>
      <c r="E25" s="68"/>
      <c r="F25" s="112" t="str">
        <f>'DNO inputs'!F341</f>
        <v>132kV</v>
      </c>
      <c r="G25" s="112" t="str">
        <f>'DNO inputs'!G341</f>
        <v>£</v>
      </c>
      <c r="H25" s="152">
        <f>'DNO inputs'!H341</f>
        <v>232143789.90979806</v>
      </c>
      <c r="I25" s="125"/>
      <c r="J25" s="125"/>
      <c r="K25" s="125"/>
      <c r="L25" s="125"/>
      <c r="M25" s="125"/>
      <c r="N25" s="125"/>
      <c r="O25" s="69"/>
      <c r="P25" s="68"/>
      <c r="Q25" s="37"/>
    </row>
    <row r="26" spans="1:17" x14ac:dyDescent="0.25">
      <c r="A26" s="68"/>
      <c r="B26" s="68"/>
      <c r="C26" s="68"/>
      <c r="D26" s="68"/>
      <c r="E26" s="68"/>
      <c r="F26" s="68"/>
      <c r="G26" s="68"/>
      <c r="H26" s="69"/>
      <c r="I26" s="69"/>
      <c r="J26" s="69"/>
      <c r="K26" s="69"/>
      <c r="L26" s="69"/>
      <c r="M26" s="69"/>
      <c r="N26" s="69"/>
      <c r="O26" s="69"/>
      <c r="P26" s="68"/>
      <c r="Q26" s="37"/>
    </row>
    <row r="27" spans="1:17" x14ac:dyDescent="0.25">
      <c r="A27" s="68"/>
      <c r="B27" s="96"/>
      <c r="C27" s="105" t="s">
        <v>646</v>
      </c>
      <c r="D27" s="105"/>
      <c r="E27" s="105"/>
      <c r="F27" s="105"/>
      <c r="G27" s="105"/>
      <c r="H27" s="106"/>
      <c r="I27" s="106"/>
      <c r="J27" s="106"/>
      <c r="K27" s="106"/>
      <c r="L27" s="106"/>
      <c r="M27" s="106"/>
      <c r="N27" s="106"/>
      <c r="O27" s="106"/>
      <c r="P27" s="105"/>
      <c r="Q27" s="37"/>
    </row>
    <row r="28" spans="1:17" x14ac:dyDescent="0.25">
      <c r="A28" s="68"/>
      <c r="B28" s="68"/>
      <c r="C28" s="104"/>
      <c r="D28" s="104"/>
      <c r="E28" s="104"/>
      <c r="F28" s="68"/>
      <c r="G28" s="68"/>
      <c r="H28" s="69"/>
      <c r="I28" s="69"/>
      <c r="J28" s="69"/>
      <c r="K28" s="69"/>
      <c r="L28" s="69"/>
      <c r="M28" s="69"/>
      <c r="N28" s="69"/>
      <c r="O28" s="69"/>
      <c r="P28" s="68"/>
      <c r="Q28" s="37"/>
    </row>
    <row r="29" spans="1:17" x14ac:dyDescent="0.25">
      <c r="A29" s="68"/>
      <c r="B29" s="68"/>
      <c r="C29" s="68"/>
      <c r="D29" s="104"/>
      <c r="E29" s="110" t="str">
        <f>'DNO inputs'!E348</f>
        <v>LV services share of LV net capex</v>
      </c>
      <c r="F29" s="68"/>
      <c r="G29" s="110" t="str">
        <f>'DNO inputs'!G348</f>
        <v>%</v>
      </c>
      <c r="H29" s="161">
        <f>'DNO inputs'!H348</f>
        <v>0.24417641023079265</v>
      </c>
      <c r="I29" s="130"/>
      <c r="J29" s="130"/>
      <c r="K29" s="130"/>
      <c r="L29" s="130"/>
      <c r="M29" s="130"/>
      <c r="N29" s="130"/>
      <c r="O29" s="69"/>
      <c r="P29" s="68"/>
      <c r="Q29" s="37"/>
    </row>
    <row r="30" spans="1:17" x14ac:dyDescent="0.25">
      <c r="A30" s="68"/>
      <c r="B30" s="68"/>
      <c r="C30" s="68"/>
      <c r="D30" s="104"/>
      <c r="E30" s="104"/>
      <c r="F30" s="68"/>
      <c r="G30" s="110"/>
      <c r="H30" s="171"/>
      <c r="I30" s="69"/>
      <c r="J30" s="69"/>
      <c r="K30" s="69"/>
      <c r="L30" s="69"/>
      <c r="M30" s="69"/>
      <c r="N30" s="69"/>
      <c r="O30" s="69"/>
      <c r="P30" s="68"/>
      <c r="Q30" s="37"/>
    </row>
    <row r="31" spans="1:17" x14ac:dyDescent="0.25">
      <c r="A31" s="110"/>
      <c r="B31" s="68"/>
      <c r="C31" s="68"/>
      <c r="D31" s="68"/>
      <c r="E31" s="110" t="s">
        <v>250</v>
      </c>
      <c r="F31" s="68"/>
      <c r="G31" s="110" t="s">
        <v>44</v>
      </c>
      <c r="H31" s="172">
        <f>1 - H29</f>
        <v>0.75582358976920738</v>
      </c>
      <c r="I31" s="126" t="s">
        <v>314</v>
      </c>
      <c r="J31" s="130"/>
      <c r="K31" s="130"/>
      <c r="L31" s="130"/>
      <c r="M31" s="130"/>
      <c r="N31" s="130"/>
      <c r="O31" s="69"/>
      <c r="P31" s="110" t="s">
        <v>569</v>
      </c>
      <c r="Q31" s="37"/>
    </row>
    <row r="32" spans="1:17" x14ac:dyDescent="0.25">
      <c r="A32" s="68"/>
      <c r="B32" s="68"/>
      <c r="C32" s="68"/>
      <c r="D32" s="68"/>
      <c r="E32" s="104"/>
      <c r="F32" s="68"/>
      <c r="G32" s="68"/>
      <c r="H32" s="69"/>
      <c r="I32" s="69"/>
      <c r="J32" s="69"/>
      <c r="K32" s="69"/>
      <c r="L32" s="69"/>
      <c r="M32" s="69"/>
      <c r="N32" s="69"/>
      <c r="O32" s="69"/>
      <c r="P32" s="68"/>
      <c r="Q32" s="37"/>
    </row>
    <row r="33" spans="1:17" x14ac:dyDescent="0.25">
      <c r="A33" s="68"/>
      <c r="B33" s="68"/>
      <c r="C33" s="68"/>
      <c r="D33" s="68"/>
      <c r="E33" s="107" t="s">
        <v>414</v>
      </c>
      <c r="F33" s="68"/>
      <c r="G33" s="68"/>
      <c r="H33" s="69"/>
      <c r="I33" s="69"/>
      <c r="J33" s="69"/>
      <c r="K33" s="69"/>
      <c r="L33" s="69"/>
      <c r="M33" s="69"/>
      <c r="N33" s="69"/>
      <c r="O33" s="69"/>
      <c r="P33" s="68"/>
      <c r="Q33" s="37"/>
    </row>
    <row r="34" spans="1:17" x14ac:dyDescent="0.25">
      <c r="A34" s="110"/>
      <c r="B34" s="68"/>
      <c r="C34" s="68"/>
      <c r="D34" s="68"/>
      <c r="E34" s="68"/>
      <c r="F34" s="108" t="s">
        <v>165</v>
      </c>
      <c r="G34" s="108" t="s">
        <v>44</v>
      </c>
      <c r="H34" s="144"/>
      <c r="I34" s="173" t="s">
        <v>314</v>
      </c>
      <c r="J34" s="174">
        <f>H$29</f>
        <v>0.24417641023079265</v>
      </c>
      <c r="K34" s="175">
        <f>H$31</f>
        <v>0.75582358976920738</v>
      </c>
      <c r="L34" s="176"/>
      <c r="M34" s="176"/>
      <c r="N34" s="176"/>
      <c r="O34" s="69"/>
      <c r="P34" s="110" t="s">
        <v>569</v>
      </c>
      <c r="Q34" s="37"/>
    </row>
    <row r="35" spans="1:17" x14ac:dyDescent="0.25">
      <c r="A35" s="68"/>
      <c r="B35" s="68"/>
      <c r="C35" s="68"/>
      <c r="D35" s="68"/>
      <c r="E35" s="68"/>
      <c r="F35" s="110" t="s">
        <v>168</v>
      </c>
      <c r="G35" s="110" t="s">
        <v>44</v>
      </c>
      <c r="H35" s="130"/>
      <c r="I35" s="130"/>
      <c r="J35" s="177"/>
      <c r="K35" s="177"/>
      <c r="L35" s="24">
        <v>1</v>
      </c>
      <c r="M35" s="177"/>
      <c r="N35" s="177"/>
      <c r="O35" s="69"/>
      <c r="P35" s="68"/>
      <c r="Q35" s="37"/>
    </row>
    <row r="36" spans="1:17" x14ac:dyDescent="0.25">
      <c r="A36" s="68"/>
      <c r="B36" s="68"/>
      <c r="C36" s="68"/>
      <c r="D36" s="68"/>
      <c r="E36" s="68"/>
      <c r="F36" s="110" t="s">
        <v>40</v>
      </c>
      <c r="G36" s="110" t="s">
        <v>44</v>
      </c>
      <c r="H36" s="130"/>
      <c r="I36" s="130"/>
      <c r="J36" s="177"/>
      <c r="K36" s="177"/>
      <c r="L36" s="177"/>
      <c r="M36" s="24">
        <v>1</v>
      </c>
      <c r="N36" s="177"/>
      <c r="O36" s="69"/>
      <c r="P36" s="68"/>
      <c r="Q36" s="37"/>
    </row>
    <row r="37" spans="1:17" x14ac:dyDescent="0.25">
      <c r="A37" s="68"/>
      <c r="B37" s="68"/>
      <c r="C37" s="68"/>
      <c r="D37" s="68"/>
      <c r="E37" s="68"/>
      <c r="F37" s="110" t="s">
        <v>37</v>
      </c>
      <c r="G37" s="110" t="s">
        <v>44</v>
      </c>
      <c r="H37" s="130"/>
      <c r="I37" s="130"/>
      <c r="J37" s="177"/>
      <c r="K37" s="177"/>
      <c r="L37" s="177"/>
      <c r="M37" s="177"/>
      <c r="N37" s="24">
        <v>1</v>
      </c>
      <c r="O37" s="69"/>
      <c r="P37" s="68"/>
      <c r="Q37" s="37"/>
    </row>
    <row r="38" spans="1:17" x14ac:dyDescent="0.25">
      <c r="A38" s="68"/>
      <c r="B38" s="68"/>
      <c r="C38" s="68"/>
      <c r="D38" s="68"/>
      <c r="E38" s="68"/>
      <c r="F38" s="112" t="s">
        <v>35</v>
      </c>
      <c r="G38" s="112" t="s">
        <v>44</v>
      </c>
      <c r="H38" s="145"/>
      <c r="I38" s="146"/>
      <c r="J38" s="178"/>
      <c r="K38" s="178"/>
      <c r="L38" s="178"/>
      <c r="M38" s="178"/>
      <c r="N38" s="35">
        <v>1</v>
      </c>
      <c r="O38" s="69"/>
      <c r="P38" s="68"/>
      <c r="Q38" s="37"/>
    </row>
    <row r="39" spans="1:17" x14ac:dyDescent="0.25">
      <c r="A39" s="68"/>
      <c r="B39" s="68"/>
      <c r="C39" s="68"/>
      <c r="D39" s="68"/>
      <c r="E39" s="68"/>
      <c r="F39" s="68"/>
      <c r="G39" s="68"/>
      <c r="H39" s="69"/>
      <c r="I39" s="69"/>
      <c r="J39" s="69"/>
      <c r="K39" s="69"/>
      <c r="L39" s="69"/>
      <c r="M39" s="69"/>
      <c r="N39" s="69"/>
      <c r="O39" s="69"/>
      <c r="P39" s="68"/>
      <c r="Q39" s="37"/>
    </row>
    <row r="40" spans="1:17" x14ac:dyDescent="0.25">
      <c r="A40" s="110"/>
      <c r="B40" s="68"/>
      <c r="C40" s="68"/>
      <c r="D40" s="68"/>
      <c r="E40" s="110" t="s">
        <v>397</v>
      </c>
      <c r="F40" s="68"/>
      <c r="G40" s="110" t="str">
        <f>G$21</f>
        <v>£</v>
      </c>
      <c r="H40" s="125"/>
      <c r="I40" s="138" t="s">
        <v>314</v>
      </c>
      <c r="J40" s="125">
        <f>SUMPRODUCT($H21:$H25, J34:J38)</f>
        <v>46257051.666499868</v>
      </c>
      <c r="K40" s="125">
        <f>SUMPRODUCT($H21:$H25, K34:K38)</f>
        <v>143184064.38061646</v>
      </c>
      <c r="L40" s="125">
        <f>SUMPRODUCT($H21:$H25, L34:L38)</f>
        <v>65660489.88573762</v>
      </c>
      <c r="M40" s="125">
        <f>SUMPRODUCT($H21:$H25, M34:M38)</f>
        <v>193590941.22355753</v>
      </c>
      <c r="N40" s="125">
        <f>SUMPRODUCT($H21:$H25, N34:N38)</f>
        <v>377101712.7114948</v>
      </c>
      <c r="O40" s="69"/>
      <c r="P40" s="110" t="s">
        <v>575</v>
      </c>
      <c r="Q40" s="37"/>
    </row>
    <row r="41" spans="1:17" x14ac:dyDescent="0.25">
      <c r="A41" s="110"/>
      <c r="B41" s="68"/>
      <c r="C41" s="68"/>
      <c r="D41" s="68"/>
      <c r="E41" s="110" t="s">
        <v>398</v>
      </c>
      <c r="F41" s="68"/>
      <c r="G41" s="110" t="str">
        <f>G$21</f>
        <v>£</v>
      </c>
      <c r="H41" s="125">
        <f>SUM(J40:N40)</f>
        <v>825794259.86790633</v>
      </c>
      <c r="I41" s="138" t="s">
        <v>314</v>
      </c>
      <c r="J41" s="125"/>
      <c r="K41" s="125"/>
      <c r="L41" s="125"/>
      <c r="M41" s="125"/>
      <c r="N41" s="125"/>
      <c r="O41" s="69"/>
      <c r="P41" s="110" t="s">
        <v>575</v>
      </c>
      <c r="Q41" s="37"/>
    </row>
    <row r="42" spans="1:17" x14ac:dyDescent="0.25">
      <c r="A42" s="68"/>
      <c r="B42" s="68"/>
      <c r="C42" s="68"/>
      <c r="D42" s="68"/>
      <c r="E42" s="110" t="s">
        <v>487</v>
      </c>
      <c r="F42" s="68"/>
      <c r="G42" s="110" t="s">
        <v>470</v>
      </c>
      <c r="H42" s="179" t="b">
        <f>H41 &gt; 0</f>
        <v>1</v>
      </c>
      <c r="I42" s="125"/>
      <c r="J42" s="125"/>
      <c r="K42" s="125"/>
      <c r="L42" s="125"/>
      <c r="M42" s="125"/>
      <c r="N42" s="125"/>
      <c r="O42" s="69"/>
      <c r="P42" s="68"/>
      <c r="Q42" s="37"/>
    </row>
    <row r="43" spans="1:17" x14ac:dyDescent="0.25">
      <c r="A43" s="68"/>
      <c r="B43" s="68"/>
      <c r="C43" s="68"/>
      <c r="D43" s="68"/>
      <c r="E43" s="104"/>
      <c r="F43" s="68"/>
      <c r="G43" s="68"/>
      <c r="H43" s="69"/>
      <c r="I43" s="69"/>
      <c r="J43" s="69"/>
      <c r="K43" s="69"/>
      <c r="L43" s="69"/>
      <c r="M43" s="69"/>
      <c r="N43" s="69"/>
      <c r="O43" s="69"/>
      <c r="P43" s="68"/>
      <c r="Q43" s="37"/>
    </row>
    <row r="44" spans="1:17" x14ac:dyDescent="0.25">
      <c r="A44" s="110"/>
      <c r="B44" s="68"/>
      <c r="C44" s="68"/>
      <c r="D44" s="68"/>
      <c r="E44" s="110" t="s">
        <v>401</v>
      </c>
      <c r="F44" s="68"/>
      <c r="G44" s="110" t="s">
        <v>44</v>
      </c>
      <c r="H44" s="130"/>
      <c r="I44" s="126" t="s">
        <v>314</v>
      </c>
      <c r="J44" s="149">
        <f>IF($H42, J40 / $H41, 0)</f>
        <v>5.6015225479890261E-2</v>
      </c>
      <c r="K44" s="149">
        <f>IF($H42, K40 / $H41, 0)</f>
        <v>0.17338951278678072</v>
      </c>
      <c r="L44" s="149">
        <f>IF($H42, L40 / $H41, 0)</f>
        <v>7.9511923340615909E-2</v>
      </c>
      <c r="M44" s="149">
        <f>IF($H42, M40 / $H41, 0)</f>
        <v>0.23442999138129667</v>
      </c>
      <c r="N44" s="149">
        <f>IF($H42, N40 / $H41, 0)</f>
        <v>0.45665334701141641</v>
      </c>
      <c r="O44" s="69"/>
      <c r="P44" s="110" t="s">
        <v>575</v>
      </c>
      <c r="Q44" s="37"/>
    </row>
    <row r="45" spans="1:17" x14ac:dyDescent="0.25">
      <c r="A45" s="68"/>
      <c r="B45" s="68"/>
      <c r="C45" s="68"/>
      <c r="D45" s="68"/>
      <c r="E45" s="110" t="s">
        <v>239</v>
      </c>
      <c r="F45" s="68"/>
      <c r="G45" s="110" t="s">
        <v>231</v>
      </c>
      <c r="H45" s="165">
        <f>IF(SUM(J44:N44)= 1, 0, 1)</f>
        <v>0</v>
      </c>
      <c r="I45" s="131"/>
      <c r="J45" s="131"/>
      <c r="K45" s="131"/>
      <c r="L45" s="131"/>
      <c r="M45" s="131"/>
      <c r="N45" s="131"/>
      <c r="O45" s="69"/>
      <c r="P45" s="68"/>
      <c r="Q45" s="37"/>
    </row>
    <row r="46" spans="1:17" x14ac:dyDescent="0.25">
      <c r="A46" s="68"/>
      <c r="B46" s="68"/>
      <c r="C46" s="68"/>
      <c r="D46" s="68"/>
      <c r="E46" s="104"/>
      <c r="F46" s="68"/>
      <c r="G46" s="68"/>
      <c r="H46" s="69"/>
      <c r="I46" s="69"/>
      <c r="J46" s="69"/>
      <c r="K46" s="69"/>
      <c r="L46" s="69"/>
      <c r="M46" s="69"/>
      <c r="N46" s="69"/>
      <c r="O46" s="69"/>
      <c r="P46" s="68"/>
      <c r="Q46" s="37"/>
    </row>
    <row r="47" spans="1:17" x14ac:dyDescent="0.25">
      <c r="A47" s="68"/>
      <c r="B47" s="96"/>
      <c r="C47" s="105" t="s">
        <v>647</v>
      </c>
      <c r="D47" s="105"/>
      <c r="E47" s="105"/>
      <c r="F47" s="105"/>
      <c r="G47" s="105"/>
      <c r="H47" s="106"/>
      <c r="I47" s="106"/>
      <c r="J47" s="106"/>
      <c r="K47" s="106"/>
      <c r="L47" s="106"/>
      <c r="M47" s="106"/>
      <c r="N47" s="106"/>
      <c r="O47" s="106"/>
      <c r="P47" s="105"/>
      <c r="Q47" s="37"/>
    </row>
    <row r="48" spans="1:17" x14ac:dyDescent="0.25">
      <c r="A48" s="68"/>
      <c r="B48" s="68"/>
      <c r="C48" s="104"/>
      <c r="D48" s="104"/>
      <c r="E48" s="104"/>
      <c r="F48" s="68"/>
      <c r="G48" s="68"/>
      <c r="H48" s="69"/>
      <c r="I48" s="69"/>
      <c r="J48" s="69"/>
      <c r="K48" s="69"/>
      <c r="L48" s="69"/>
      <c r="M48" s="69"/>
      <c r="N48" s="69"/>
      <c r="O48" s="69"/>
      <c r="P48" s="68"/>
      <c r="Q48" s="37"/>
    </row>
    <row r="49" spans="1:17" x14ac:dyDescent="0.25">
      <c r="A49" s="68"/>
      <c r="B49" s="68"/>
      <c r="C49" s="68"/>
      <c r="D49" s="104"/>
      <c r="E49" s="110" t="str">
        <f>MEAV!E120</f>
        <v>EHV reduction rate</v>
      </c>
      <c r="F49" s="68"/>
      <c r="G49" s="110" t="str">
        <f>MEAV!G120</f>
        <v>%</v>
      </c>
      <c r="H49" s="161">
        <f>MEAV!H120</f>
        <v>0.86619446521960308</v>
      </c>
      <c r="I49" s="130"/>
      <c r="J49" s="130"/>
      <c r="K49" s="130"/>
      <c r="L49" s="130"/>
      <c r="M49" s="130"/>
      <c r="N49" s="130"/>
      <c r="O49" s="69"/>
      <c r="P49" s="68"/>
      <c r="Q49" s="37"/>
    </row>
    <row r="50" spans="1:17" x14ac:dyDescent="0.25">
      <c r="A50" s="68"/>
      <c r="B50" s="68"/>
      <c r="C50" s="68"/>
      <c r="D50" s="68"/>
      <c r="E50" s="104"/>
      <c r="F50" s="68"/>
      <c r="G50" s="68"/>
      <c r="H50" s="69"/>
      <c r="I50" s="69"/>
      <c r="J50" s="69"/>
      <c r="K50" s="69"/>
      <c r="L50" s="69"/>
      <c r="M50" s="69"/>
      <c r="N50" s="69"/>
      <c r="O50" s="69"/>
      <c r="P50" s="68"/>
      <c r="Q50" s="37"/>
    </row>
    <row r="51" spans="1:17" x14ac:dyDescent="0.25">
      <c r="A51" s="68"/>
      <c r="B51" s="68"/>
      <c r="C51" s="68"/>
      <c r="D51" s="68"/>
      <c r="E51" s="107" t="s">
        <v>415</v>
      </c>
      <c r="F51" s="68"/>
      <c r="G51" s="68"/>
      <c r="H51" s="69"/>
      <c r="I51" s="69"/>
      <c r="J51" s="69"/>
      <c r="K51" s="69"/>
      <c r="L51" s="69"/>
      <c r="M51" s="69"/>
      <c r="N51" s="69"/>
      <c r="O51" s="69"/>
      <c r="P51" s="68"/>
      <c r="Q51" s="37"/>
    </row>
    <row r="52" spans="1:17" x14ac:dyDescent="0.25">
      <c r="A52" s="110"/>
      <c r="B52" s="68"/>
      <c r="C52" s="68"/>
      <c r="D52" s="68"/>
      <c r="E52" s="68"/>
      <c r="F52" s="108" t="s">
        <v>165</v>
      </c>
      <c r="G52" s="108" t="s">
        <v>44</v>
      </c>
      <c r="H52" s="144"/>
      <c r="I52" s="173" t="s">
        <v>314</v>
      </c>
      <c r="J52" s="207">
        <f>J34</f>
        <v>0.24417641023079265</v>
      </c>
      <c r="K52" s="207">
        <f>K34</f>
        <v>0.75582358976920738</v>
      </c>
      <c r="L52" s="176"/>
      <c r="M52" s="176"/>
      <c r="N52" s="176"/>
      <c r="O52" s="69"/>
      <c r="P52" s="110" t="s">
        <v>569</v>
      </c>
      <c r="Q52" s="37"/>
    </row>
    <row r="53" spans="1:17" x14ac:dyDescent="0.25">
      <c r="A53" s="68"/>
      <c r="B53" s="68"/>
      <c r="C53" s="68"/>
      <c r="D53" s="68"/>
      <c r="E53" s="68"/>
      <c r="F53" s="110" t="s">
        <v>168</v>
      </c>
      <c r="G53" s="110" t="s">
        <v>44</v>
      </c>
      <c r="H53" s="130"/>
      <c r="I53" s="130"/>
      <c r="J53" s="177"/>
      <c r="K53" s="177"/>
      <c r="L53" s="208">
        <f>L35</f>
        <v>1</v>
      </c>
      <c r="M53" s="177"/>
      <c r="N53" s="177"/>
      <c r="O53" s="69"/>
      <c r="P53" s="68"/>
      <c r="Q53" s="37"/>
    </row>
    <row r="54" spans="1:17" x14ac:dyDescent="0.25">
      <c r="A54" s="68"/>
      <c r="B54" s="68"/>
      <c r="C54" s="68"/>
      <c r="D54" s="68"/>
      <c r="E54" s="68"/>
      <c r="F54" s="110" t="s">
        <v>40</v>
      </c>
      <c r="G54" s="110" t="s">
        <v>44</v>
      </c>
      <c r="H54" s="130"/>
      <c r="I54" s="130"/>
      <c r="J54" s="177"/>
      <c r="K54" s="177"/>
      <c r="L54" s="177"/>
      <c r="M54" s="208">
        <f>M36</f>
        <v>1</v>
      </c>
      <c r="N54" s="177"/>
      <c r="O54" s="69"/>
      <c r="P54" s="68"/>
      <c r="Q54" s="37"/>
    </row>
    <row r="55" spans="1:17" x14ac:dyDescent="0.25">
      <c r="A55" s="110"/>
      <c r="B55" s="68"/>
      <c r="C55" s="68"/>
      <c r="D55" s="68"/>
      <c r="E55" s="68"/>
      <c r="F55" s="110" t="s">
        <v>37</v>
      </c>
      <c r="G55" s="110" t="s">
        <v>44</v>
      </c>
      <c r="H55" s="130"/>
      <c r="I55" s="126" t="s">
        <v>314</v>
      </c>
      <c r="J55" s="177"/>
      <c r="K55" s="177"/>
      <c r="L55" s="177"/>
      <c r="M55" s="177"/>
      <c r="N55" s="130">
        <f>H$49</f>
        <v>0.86619446521960308</v>
      </c>
      <c r="O55" s="69"/>
      <c r="P55" s="110" t="s">
        <v>576</v>
      </c>
      <c r="Q55" s="37"/>
    </row>
    <row r="56" spans="1:17" x14ac:dyDescent="0.25">
      <c r="A56" s="110"/>
      <c r="B56" s="68"/>
      <c r="C56" s="68"/>
      <c r="D56" s="68"/>
      <c r="E56" s="68"/>
      <c r="F56" s="112" t="s">
        <v>35</v>
      </c>
      <c r="G56" s="112" t="s">
        <v>44</v>
      </c>
      <c r="H56" s="145"/>
      <c r="I56" s="180" t="s">
        <v>314</v>
      </c>
      <c r="J56" s="201"/>
      <c r="K56" s="201"/>
      <c r="L56" s="201"/>
      <c r="M56" s="201"/>
      <c r="N56" s="145">
        <f>H$49</f>
        <v>0.86619446521960308</v>
      </c>
      <c r="O56" s="69"/>
      <c r="P56" s="110" t="s">
        <v>576</v>
      </c>
      <c r="Q56" s="37"/>
    </row>
    <row r="57" spans="1:17" x14ac:dyDescent="0.25">
      <c r="A57" s="68"/>
      <c r="B57" s="68"/>
      <c r="C57" s="68"/>
      <c r="D57" s="68"/>
      <c r="E57" s="68"/>
      <c r="F57" s="68"/>
      <c r="G57" s="68"/>
      <c r="H57" s="69"/>
      <c r="I57" s="69"/>
      <c r="J57" s="69"/>
      <c r="K57" s="69"/>
      <c r="L57" s="69"/>
      <c r="M57" s="69"/>
      <c r="N57" s="69"/>
      <c r="O57" s="69"/>
      <c r="P57" s="68"/>
      <c r="Q57" s="37"/>
    </row>
    <row r="58" spans="1:17" x14ac:dyDescent="0.25">
      <c r="A58" s="110"/>
      <c r="B58" s="68"/>
      <c r="C58" s="68"/>
      <c r="D58" s="68"/>
      <c r="E58" s="110" t="s">
        <v>399</v>
      </c>
      <c r="F58" s="68"/>
      <c r="G58" s="110" t="str">
        <f>G$21</f>
        <v>£</v>
      </c>
      <c r="H58" s="125"/>
      <c r="I58" s="138" t="s">
        <v>314</v>
      </c>
      <c r="J58" s="125">
        <f>SUMPRODUCT($H21:$H25, J52:J56)</f>
        <v>46257051.666499868</v>
      </c>
      <c r="K58" s="125">
        <f>SUMPRODUCT($H21:$H25, K52:K56)</f>
        <v>143184064.38061646</v>
      </c>
      <c r="L58" s="125">
        <f>SUMPRODUCT($H21:$H25, L52:L56)</f>
        <v>65660489.88573762</v>
      </c>
      <c r="M58" s="125">
        <f>SUMPRODUCT($H21:$H25, M52:M56)</f>
        <v>193590941.22355753</v>
      </c>
      <c r="N58" s="125">
        <f>SUMPRODUCT($H21:$H25, N52:N56)</f>
        <v>326643416.37552965</v>
      </c>
      <c r="O58" s="69"/>
      <c r="P58" s="110" t="s">
        <v>575</v>
      </c>
      <c r="Q58" s="37"/>
    </row>
    <row r="59" spans="1:17" x14ac:dyDescent="0.25">
      <c r="A59" s="110"/>
      <c r="B59" s="68"/>
      <c r="C59" s="68"/>
      <c r="D59" s="68"/>
      <c r="E59" s="110" t="s">
        <v>488</v>
      </c>
      <c r="F59" s="68"/>
      <c r="G59" s="110" t="str">
        <f>G$21</f>
        <v>£</v>
      </c>
      <c r="H59" s="125">
        <f>SUM(J58:N58)</f>
        <v>775335963.53194118</v>
      </c>
      <c r="I59" s="138" t="s">
        <v>314</v>
      </c>
      <c r="J59" s="125"/>
      <c r="K59" s="125"/>
      <c r="L59" s="125"/>
      <c r="M59" s="125"/>
      <c r="N59" s="125"/>
      <c r="O59" s="69"/>
      <c r="P59" s="110" t="s">
        <v>575</v>
      </c>
      <c r="Q59" s="37"/>
    </row>
    <row r="60" spans="1:17" x14ac:dyDescent="0.25">
      <c r="A60" s="68"/>
      <c r="B60" s="68"/>
      <c r="C60" s="68"/>
      <c r="D60" s="68"/>
      <c r="E60" s="110" t="s">
        <v>487</v>
      </c>
      <c r="F60" s="68"/>
      <c r="G60" s="110" t="s">
        <v>470</v>
      </c>
      <c r="H60" s="179" t="b">
        <f>H59 &gt; 0</f>
        <v>1</v>
      </c>
      <c r="I60" s="125"/>
      <c r="J60" s="125"/>
      <c r="K60" s="125"/>
      <c r="L60" s="125"/>
      <c r="M60" s="125"/>
      <c r="N60" s="125"/>
      <c r="O60" s="69"/>
      <c r="P60" s="68"/>
      <c r="Q60" s="37"/>
    </row>
    <row r="61" spans="1:17" x14ac:dyDescent="0.25">
      <c r="A61" s="68"/>
      <c r="B61" s="68"/>
      <c r="C61" s="68"/>
      <c r="D61" s="68"/>
      <c r="E61" s="104"/>
      <c r="F61" s="68"/>
      <c r="G61" s="68"/>
      <c r="H61" s="69"/>
      <c r="I61" s="69"/>
      <c r="J61" s="69"/>
      <c r="K61" s="69"/>
      <c r="L61" s="69"/>
      <c r="M61" s="69"/>
      <c r="N61" s="69"/>
      <c r="O61" s="69"/>
      <c r="P61" s="68"/>
      <c r="Q61" s="37"/>
    </row>
    <row r="62" spans="1:17" x14ac:dyDescent="0.25">
      <c r="A62" s="110"/>
      <c r="B62" s="68"/>
      <c r="C62" s="68"/>
      <c r="D62" s="68"/>
      <c r="E62" s="110" t="s">
        <v>402</v>
      </c>
      <c r="F62" s="68"/>
      <c r="G62" s="110" t="s">
        <v>44</v>
      </c>
      <c r="H62" s="130"/>
      <c r="I62" s="126" t="s">
        <v>314</v>
      </c>
      <c r="J62" s="149">
        <f>IF($H60, J58 / $H59, 0)</f>
        <v>5.9660655305839215E-2</v>
      </c>
      <c r="K62" s="149">
        <f>IF($H60, K58 / $H59, 0)</f>
        <v>0.18467357521810321</v>
      </c>
      <c r="L62" s="149">
        <f>IF($H60, L58 / $H59, 0)</f>
        <v>8.4686501044824336E-2</v>
      </c>
      <c r="M62" s="149">
        <f>IF($H60, M58 / $H59, 0)</f>
        <v>0.24968652342873329</v>
      </c>
      <c r="N62" s="149">
        <f>IF($H60, N58 / $H59, 0)</f>
        <v>0.42129274500249991</v>
      </c>
      <c r="O62" s="69"/>
      <c r="P62" s="110" t="s">
        <v>575</v>
      </c>
      <c r="Q62" s="37"/>
    </row>
    <row r="63" spans="1:17" x14ac:dyDescent="0.25">
      <c r="A63" s="68"/>
      <c r="B63" s="68"/>
      <c r="C63" s="68"/>
      <c r="D63" s="68"/>
      <c r="E63" s="110" t="s">
        <v>239</v>
      </c>
      <c r="F63" s="68"/>
      <c r="G63" s="110" t="s">
        <v>231</v>
      </c>
      <c r="H63" s="165">
        <f>IF(SUM(J62:N62)= 1, 0, 1)</f>
        <v>0</v>
      </c>
      <c r="I63" s="131"/>
      <c r="J63" s="131"/>
      <c r="K63" s="131"/>
      <c r="L63" s="131"/>
      <c r="M63" s="131"/>
      <c r="N63" s="131"/>
      <c r="O63" s="69"/>
      <c r="P63" s="68"/>
      <c r="Q63" s="37"/>
    </row>
    <row r="64" spans="1:17" x14ac:dyDescent="0.25">
      <c r="A64" s="68"/>
      <c r="B64" s="68"/>
      <c r="C64" s="68"/>
      <c r="D64" s="68"/>
      <c r="E64" s="104"/>
      <c r="F64" s="68"/>
      <c r="G64" s="68"/>
      <c r="H64" s="69"/>
      <c r="I64" s="69"/>
      <c r="J64" s="69"/>
      <c r="K64" s="69"/>
      <c r="L64" s="69"/>
      <c r="M64" s="69"/>
      <c r="N64" s="69"/>
      <c r="O64" s="69"/>
      <c r="P64" s="68"/>
      <c r="Q64" s="37"/>
    </row>
    <row r="65" spans="1:17" x14ac:dyDescent="0.25">
      <c r="A65" s="68"/>
      <c r="B65" s="102" t="s">
        <v>242</v>
      </c>
      <c r="C65" s="102"/>
      <c r="D65" s="102"/>
      <c r="E65" s="102"/>
      <c r="F65" s="102"/>
      <c r="G65" s="102"/>
      <c r="H65" s="103"/>
      <c r="I65" s="103"/>
      <c r="J65" s="103"/>
      <c r="K65" s="103"/>
      <c r="L65" s="103"/>
      <c r="M65" s="103"/>
      <c r="N65" s="103"/>
      <c r="O65" s="103"/>
      <c r="P65" s="102"/>
      <c r="Q65" s="37"/>
    </row>
    <row r="66" spans="1:17" x14ac:dyDescent="0.25">
      <c r="A66" s="68"/>
      <c r="B66" s="68"/>
      <c r="C66" s="104"/>
      <c r="D66" s="104"/>
      <c r="E66" s="104"/>
      <c r="F66" s="68"/>
      <c r="G66" s="68"/>
      <c r="H66" s="69"/>
      <c r="I66" s="69"/>
      <c r="J66" s="69"/>
      <c r="K66" s="69"/>
      <c r="L66" s="69"/>
      <c r="M66" s="69"/>
      <c r="N66" s="69"/>
      <c r="O66" s="69"/>
      <c r="P66" s="68"/>
      <c r="Q66" s="37"/>
    </row>
    <row r="67" spans="1:17" x14ac:dyDescent="0.25">
      <c r="A67" s="68"/>
      <c r="B67" s="68"/>
      <c r="C67" s="104"/>
      <c r="D67" s="104"/>
      <c r="E67" s="110" t="s">
        <v>232</v>
      </c>
      <c r="F67" s="68"/>
      <c r="G67" s="110" t="s">
        <v>231</v>
      </c>
      <c r="H67" s="154">
        <f>H45 + H63</f>
        <v>0</v>
      </c>
      <c r="I67" s="131"/>
      <c r="J67" s="131"/>
      <c r="K67" s="131"/>
      <c r="L67" s="131"/>
      <c r="M67" s="131"/>
      <c r="N67" s="131"/>
      <c r="O67" s="69"/>
      <c r="P67" s="68"/>
      <c r="Q67" s="37"/>
    </row>
    <row r="68" spans="1:17" x14ac:dyDescent="0.25">
      <c r="A68" s="68"/>
      <c r="B68" s="68"/>
      <c r="C68" s="68"/>
      <c r="D68" s="68"/>
      <c r="E68" s="104"/>
      <c r="F68" s="68"/>
      <c r="G68" s="68"/>
      <c r="H68" s="69"/>
      <c r="I68" s="69"/>
      <c r="J68" s="69"/>
      <c r="K68" s="69"/>
      <c r="L68" s="69"/>
      <c r="M68" s="69"/>
      <c r="N68" s="69"/>
      <c r="O68" s="69"/>
      <c r="P68" s="68"/>
      <c r="Q68" s="37"/>
    </row>
    <row r="69" spans="1:17" x14ac:dyDescent="0.25">
      <c r="A69" s="68"/>
      <c r="B69" s="102" t="s">
        <v>30</v>
      </c>
      <c r="C69" s="102"/>
      <c r="D69" s="102"/>
      <c r="E69" s="102"/>
      <c r="F69" s="102"/>
      <c r="G69" s="102"/>
      <c r="H69" s="103"/>
      <c r="I69" s="103"/>
      <c r="J69" s="103"/>
      <c r="K69" s="103"/>
      <c r="L69" s="103"/>
      <c r="M69" s="103"/>
      <c r="N69" s="103"/>
      <c r="O69" s="103"/>
      <c r="P69" s="102"/>
      <c r="Q69" s="37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 xr:uid="{B2EA467F-F795-4792-81F9-22F43D104545}"/>
    <hyperlink ref="B5:H5" location="'Model map'!A4" tooltip="Click to return to model map" display="'Model map'!A4" xr:uid="{4A072EC7-D758-4F81-B059-6A2941DD7861}"/>
    <hyperlink ref="B5:F5" location="'Model map'!A4" tooltip="Click to return to model map" display="'Model map'!A4" xr:uid="{7961FCAB-9D46-4A0A-ADB3-7B54474525D6}"/>
    <hyperlink ref="A1" location="Index!A1" display="Index!A1" xr:uid="{58BFA774-6BFC-4055-9755-6F5D937ED3EE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42" sqref="A142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1" t="str">
        <f ca="1">MID(CELL("filename",A1),FIND("]",CELL("filename",A1))+1,255)</f>
        <v>Rev allocation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2"/>
      <c r="P1" s="91"/>
      <c r="Q1" s="89"/>
    </row>
    <row r="2" spans="1:17" x14ac:dyDescent="0.25">
      <c r="A2" s="91" t="str">
        <f>Cover!D21&amp;" - "&amp;Cover!D23</f>
        <v>Electricity North West Limited - v1 Final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2"/>
      <c r="P2" s="91"/>
      <c r="Q2" s="89"/>
    </row>
    <row r="3" spans="1:17" x14ac:dyDescent="0.25">
      <c r="A3" s="93" t="str">
        <f>Cover!D2&amp;" - "&amp;Cover!D8&amp;" v"&amp;Cover!D10&amp;" - "&amp;Cover!D19</f>
        <v>PCDM charging model - Release for charge setting v4 - 2022/23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5"/>
      <c r="P3" s="94"/>
      <c r="Q3" s="90"/>
    </row>
    <row r="4" spans="1:17" s="1" customFormat="1" x14ac:dyDescent="0.25">
      <c r="A4" s="67" t="str">
        <f>H188 &amp; IF(H188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  <c r="L4" s="37"/>
      <c r="M4" s="37"/>
      <c r="N4" s="37"/>
      <c r="O4" s="37"/>
      <c r="P4" s="37"/>
      <c r="Q4" s="37"/>
    </row>
    <row r="5" spans="1:17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99" t="s">
        <v>193</v>
      </c>
      <c r="K5" s="99" t="s">
        <v>194</v>
      </c>
      <c r="L5" s="99" t="s">
        <v>41</v>
      </c>
      <c r="M5" s="99" t="s">
        <v>40</v>
      </c>
      <c r="N5" s="99" t="s">
        <v>166</v>
      </c>
      <c r="O5" s="124"/>
      <c r="P5" s="98" t="s">
        <v>34</v>
      </c>
      <c r="Q5" s="37"/>
    </row>
    <row r="6" spans="1:17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9"/>
      <c r="P6" s="68"/>
      <c r="Q6" s="37"/>
    </row>
    <row r="7" spans="1:17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3"/>
      <c r="P7" s="102"/>
      <c r="Q7" s="37"/>
    </row>
    <row r="8" spans="1:17" x14ac:dyDescent="0.25">
      <c r="A8" s="68"/>
      <c r="B8" s="68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9"/>
      <c r="P8" s="68"/>
      <c r="Q8" s="37"/>
    </row>
    <row r="9" spans="1:17" x14ac:dyDescent="0.25">
      <c r="A9" s="68"/>
      <c r="B9" s="68"/>
      <c r="C9" s="104" t="s">
        <v>400</v>
      </c>
      <c r="D9" s="104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8"/>
      <c r="Q9" s="37"/>
    </row>
    <row r="10" spans="1:17" x14ac:dyDescent="0.25">
      <c r="A10" s="68"/>
      <c r="B10" s="68"/>
      <c r="C10" s="104" t="s">
        <v>732</v>
      </c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9"/>
      <c r="P10" s="68"/>
      <c r="Q10" s="69"/>
    </row>
    <row r="11" spans="1:17" x14ac:dyDescent="0.25">
      <c r="A11" s="68"/>
      <c r="B11" s="68"/>
      <c r="C11" s="104"/>
      <c r="D11" s="104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8"/>
      <c r="Q11" s="37"/>
    </row>
    <row r="12" spans="1:17" x14ac:dyDescent="0.25">
      <c r="A12" s="68"/>
      <c r="B12" s="102" t="s">
        <v>405</v>
      </c>
      <c r="C12" s="102"/>
      <c r="D12" s="102"/>
      <c r="E12" s="102"/>
      <c r="F12" s="102"/>
      <c r="G12" s="102"/>
      <c r="H12" s="103"/>
      <c r="I12" s="103"/>
      <c r="J12" s="103"/>
      <c r="K12" s="103"/>
      <c r="L12" s="103"/>
      <c r="M12" s="103"/>
      <c r="N12" s="103"/>
      <c r="O12" s="103"/>
      <c r="P12" s="102"/>
      <c r="Q12" s="37"/>
    </row>
    <row r="13" spans="1:17" x14ac:dyDescent="0.25">
      <c r="A13" s="68"/>
      <c r="B13" s="68"/>
      <c r="C13" s="68"/>
      <c r="D13" s="68"/>
      <c r="E13" s="68"/>
      <c r="F13" s="68"/>
      <c r="G13" s="68"/>
      <c r="H13" s="69"/>
      <c r="I13" s="69"/>
      <c r="J13" s="69"/>
      <c r="K13" s="69"/>
      <c r="L13" s="69"/>
      <c r="M13" s="69"/>
      <c r="N13" s="69"/>
      <c r="O13" s="69"/>
      <c r="P13" s="68"/>
      <c r="Q13" s="37"/>
    </row>
    <row r="14" spans="1:17" x14ac:dyDescent="0.25">
      <c r="A14" s="68"/>
      <c r="B14" s="68"/>
      <c r="C14" s="104" t="s">
        <v>759</v>
      </c>
      <c r="D14" s="104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9"/>
      <c r="P14" s="68"/>
      <c r="Q14" s="37"/>
    </row>
    <row r="15" spans="1:17" x14ac:dyDescent="0.25">
      <c r="A15" s="68"/>
      <c r="B15" s="68"/>
      <c r="C15" s="104"/>
      <c r="D15" s="104"/>
      <c r="E15" s="68"/>
      <c r="F15" s="68"/>
      <c r="G15" s="68"/>
      <c r="H15" s="69"/>
      <c r="I15" s="69"/>
      <c r="J15" s="69"/>
      <c r="K15" s="69"/>
      <c r="L15" s="69"/>
      <c r="M15" s="69"/>
      <c r="N15" s="69"/>
      <c r="O15" s="69"/>
      <c r="P15" s="68"/>
      <c r="Q15" s="37"/>
    </row>
    <row r="16" spans="1:17" x14ac:dyDescent="0.25">
      <c r="A16" s="68"/>
      <c r="B16" s="96"/>
      <c r="C16" s="105" t="s">
        <v>648</v>
      </c>
      <c r="D16" s="105"/>
      <c r="E16" s="105"/>
      <c r="F16" s="105"/>
      <c r="G16" s="105"/>
      <c r="H16" s="106"/>
      <c r="I16" s="106"/>
      <c r="J16" s="106"/>
      <c r="K16" s="106"/>
      <c r="L16" s="106"/>
      <c r="M16" s="106"/>
      <c r="N16" s="106"/>
      <c r="O16" s="106"/>
      <c r="P16" s="105"/>
      <c r="Q16" s="37"/>
    </row>
    <row r="17" spans="1:17" x14ac:dyDescent="0.25">
      <c r="A17" s="68"/>
      <c r="B17" s="68"/>
      <c r="C17" s="104"/>
      <c r="D17" s="104"/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9"/>
      <c r="P17" s="68"/>
      <c r="Q17" s="37"/>
    </row>
    <row r="18" spans="1:17" x14ac:dyDescent="0.25">
      <c r="A18" s="68"/>
      <c r="B18" s="68"/>
      <c r="C18" s="68"/>
      <c r="D18" s="104"/>
      <c r="E18" s="107" t="str">
        <f>'DNO inputs'!E354</f>
        <v>Price control allowed revenue, by component (2005/06 to 2009/10)</v>
      </c>
      <c r="F18" s="68"/>
      <c r="G18" s="68"/>
      <c r="H18" s="69"/>
      <c r="I18" s="69"/>
      <c r="J18" s="69"/>
      <c r="K18" s="69"/>
      <c r="L18" s="69"/>
      <c r="M18" s="69"/>
      <c r="N18" s="69"/>
      <c r="O18" s="69"/>
      <c r="P18" s="68"/>
      <c r="Q18" s="37"/>
    </row>
    <row r="19" spans="1:17" x14ac:dyDescent="0.25">
      <c r="A19" s="68"/>
      <c r="B19" s="68"/>
      <c r="C19" s="68"/>
      <c r="D19" s="68"/>
      <c r="E19" s="68"/>
      <c r="F19" s="108" t="str">
        <f>'DNO inputs'!F355</f>
        <v>Aggregate return allowance</v>
      </c>
      <c r="G19" s="108" t="str">
        <f>'DNO inputs'!G355</f>
        <v>£</v>
      </c>
      <c r="H19" s="151">
        <f>'DNO inputs'!H355</f>
        <v>370956256.47275519</v>
      </c>
      <c r="I19" s="125"/>
      <c r="J19" s="125"/>
      <c r="K19" s="125"/>
      <c r="L19" s="125"/>
      <c r="M19" s="125"/>
      <c r="N19" s="125"/>
      <c r="O19" s="69"/>
      <c r="P19" s="68"/>
      <c r="Q19" s="37"/>
    </row>
    <row r="20" spans="1:17" x14ac:dyDescent="0.25">
      <c r="A20" s="68"/>
      <c r="B20" s="68"/>
      <c r="C20" s="68"/>
      <c r="D20" s="68"/>
      <c r="E20" s="68"/>
      <c r="F20" s="110" t="str">
        <f>'DNO inputs'!F356</f>
        <v>Aggregate depreciation allowance</v>
      </c>
      <c r="G20" s="110" t="str">
        <f>'DNO inputs'!G356</f>
        <v>£</v>
      </c>
      <c r="H20" s="147">
        <f>'DNO inputs'!H356</f>
        <v>398500000</v>
      </c>
      <c r="I20" s="125"/>
      <c r="J20" s="125"/>
      <c r="K20" s="125"/>
      <c r="L20" s="125"/>
      <c r="M20" s="125"/>
      <c r="N20" s="125"/>
      <c r="O20" s="69"/>
      <c r="P20" s="68"/>
      <c r="Q20" s="37"/>
    </row>
    <row r="21" spans="1:17" x14ac:dyDescent="0.25">
      <c r="A21" s="68"/>
      <c r="B21" s="68"/>
      <c r="C21" s="68"/>
      <c r="D21" s="68"/>
      <c r="E21" s="68"/>
      <c r="F21" s="112" t="str">
        <f>'DNO inputs'!F357</f>
        <v>Aggregate operating allowance</v>
      </c>
      <c r="G21" s="112" t="str">
        <f>'DNO inputs'!G357</f>
        <v>£</v>
      </c>
      <c r="H21" s="152">
        <f>'DNO inputs'!H357</f>
        <v>352040000</v>
      </c>
      <c r="I21" s="125"/>
      <c r="J21" s="125"/>
      <c r="K21" s="125"/>
      <c r="L21" s="125"/>
      <c r="M21" s="125"/>
      <c r="N21" s="125"/>
      <c r="O21" s="69"/>
      <c r="P21" s="68"/>
      <c r="Q21" s="37"/>
    </row>
    <row r="22" spans="1:17" x14ac:dyDescent="0.25">
      <c r="A22" s="68"/>
      <c r="B22" s="68"/>
      <c r="C22" s="68"/>
      <c r="D22" s="68"/>
      <c r="E22" s="68"/>
      <c r="F22" s="68"/>
      <c r="G22" s="68"/>
      <c r="H22" s="69"/>
      <c r="I22" s="69"/>
      <c r="J22" s="69"/>
      <c r="K22" s="69"/>
      <c r="L22" s="69"/>
      <c r="M22" s="69"/>
      <c r="N22" s="69"/>
      <c r="O22" s="69"/>
      <c r="P22" s="68"/>
      <c r="Q22" s="37"/>
    </row>
    <row r="23" spans="1:17" x14ac:dyDescent="0.25">
      <c r="A23" s="110"/>
      <c r="B23" s="68"/>
      <c r="C23" s="68"/>
      <c r="D23" s="68"/>
      <c r="E23" s="110" t="s">
        <v>252</v>
      </c>
      <c r="F23" s="68"/>
      <c r="G23" s="110" t="str">
        <f>G$19</f>
        <v>£</v>
      </c>
      <c r="H23" s="125">
        <f>SUM(H19:H21)</f>
        <v>1121496256.4727552</v>
      </c>
      <c r="I23" s="138" t="s">
        <v>314</v>
      </c>
      <c r="J23" s="125"/>
      <c r="K23" s="125"/>
      <c r="L23" s="125"/>
      <c r="M23" s="125"/>
      <c r="N23" s="125"/>
      <c r="O23" s="69"/>
      <c r="P23" s="110" t="s">
        <v>577</v>
      </c>
      <c r="Q23" s="37"/>
    </row>
    <row r="24" spans="1:17" x14ac:dyDescent="0.25">
      <c r="A24" s="68"/>
      <c r="B24" s="68"/>
      <c r="C24" s="68"/>
      <c r="D24" s="68"/>
      <c r="E24" s="104"/>
      <c r="F24" s="68"/>
      <c r="G24" s="68"/>
      <c r="H24" s="69"/>
      <c r="I24" s="69"/>
      <c r="J24" s="69"/>
      <c r="K24" s="69"/>
      <c r="L24" s="69"/>
      <c r="M24" s="69"/>
      <c r="N24" s="69"/>
      <c r="O24" s="69"/>
      <c r="P24" s="68"/>
      <c r="Q24" s="37"/>
    </row>
    <row r="25" spans="1:17" x14ac:dyDescent="0.25">
      <c r="A25" s="68"/>
      <c r="B25" s="68"/>
      <c r="C25" s="68"/>
      <c r="D25" s="68"/>
      <c r="E25" s="110" t="s">
        <v>529</v>
      </c>
      <c r="F25" s="68"/>
      <c r="G25" s="110" t="s">
        <v>470</v>
      </c>
      <c r="H25" s="125" t="b">
        <f>H23 &gt; 0</f>
        <v>1</v>
      </c>
      <c r="I25" s="125"/>
      <c r="J25" s="125"/>
      <c r="K25" s="125"/>
      <c r="L25" s="125"/>
      <c r="M25" s="125"/>
      <c r="N25" s="125"/>
      <c r="O25" s="69"/>
      <c r="P25" s="68"/>
      <c r="Q25" s="37"/>
    </row>
    <row r="26" spans="1:17" x14ac:dyDescent="0.25">
      <c r="A26" s="68"/>
      <c r="B26" s="68"/>
      <c r="C26" s="68"/>
      <c r="D26" s="68"/>
      <c r="E26" s="104"/>
      <c r="F26" s="68"/>
      <c r="G26" s="68"/>
      <c r="H26" s="69"/>
      <c r="I26" s="69"/>
      <c r="J26" s="69"/>
      <c r="K26" s="69"/>
      <c r="L26" s="69"/>
      <c r="M26" s="69"/>
      <c r="N26" s="69"/>
      <c r="O26" s="69"/>
      <c r="P26" s="68"/>
      <c r="Q26" s="37"/>
    </row>
    <row r="27" spans="1:17" x14ac:dyDescent="0.25">
      <c r="A27" s="110"/>
      <c r="B27" s="68"/>
      <c r="C27" s="68"/>
      <c r="D27" s="68"/>
      <c r="E27" s="110" t="s">
        <v>253</v>
      </c>
      <c r="F27" s="68"/>
      <c r="G27" s="110" t="s">
        <v>44</v>
      </c>
      <c r="H27" s="130">
        <f>IF(H$25, H21 / H23, 0)</f>
        <v>0.31390207320638719</v>
      </c>
      <c r="I27" s="126" t="s">
        <v>314</v>
      </c>
      <c r="J27" s="130"/>
      <c r="K27" s="130"/>
      <c r="L27" s="130"/>
      <c r="M27" s="130"/>
      <c r="N27" s="130"/>
      <c r="O27" s="69"/>
      <c r="P27" s="110" t="s">
        <v>577</v>
      </c>
      <c r="Q27" s="37"/>
    </row>
    <row r="28" spans="1:17" x14ac:dyDescent="0.25">
      <c r="A28" s="68"/>
      <c r="B28" s="68"/>
      <c r="C28" s="68"/>
      <c r="D28" s="68"/>
      <c r="E28" s="104"/>
      <c r="F28" s="68"/>
      <c r="G28" s="68"/>
      <c r="H28" s="69"/>
      <c r="I28" s="69"/>
      <c r="J28" s="69"/>
      <c r="K28" s="69"/>
      <c r="L28" s="69"/>
      <c r="M28" s="69"/>
      <c r="N28" s="69"/>
      <c r="O28" s="69"/>
      <c r="P28" s="68"/>
      <c r="Q28" s="37"/>
    </row>
    <row r="29" spans="1:17" x14ac:dyDescent="0.25">
      <c r="A29" s="110"/>
      <c r="B29" s="68"/>
      <c r="C29" s="68"/>
      <c r="D29" s="68"/>
      <c r="E29" s="110" t="s">
        <v>254</v>
      </c>
      <c r="F29" s="68"/>
      <c r="G29" s="110" t="s">
        <v>44</v>
      </c>
      <c r="H29" s="130">
        <f>IF(H25, (H19 + H20) / H23, 0)</f>
        <v>0.68609792679361281</v>
      </c>
      <c r="I29" s="126" t="s">
        <v>314</v>
      </c>
      <c r="J29" s="130"/>
      <c r="K29" s="130"/>
      <c r="L29" s="130"/>
      <c r="M29" s="130"/>
      <c r="N29" s="130"/>
      <c r="O29" s="69"/>
      <c r="P29" s="110" t="s">
        <v>577</v>
      </c>
      <c r="Q29" s="37"/>
    </row>
    <row r="30" spans="1:17" x14ac:dyDescent="0.25">
      <c r="A30" s="68"/>
      <c r="B30" s="68"/>
      <c r="C30" s="68"/>
      <c r="D30" s="68"/>
      <c r="E30" s="104"/>
      <c r="F30" s="68"/>
      <c r="G30" s="68"/>
      <c r="H30" s="69"/>
      <c r="I30" s="69"/>
      <c r="J30" s="69"/>
      <c r="K30" s="69"/>
      <c r="L30" s="69"/>
      <c r="M30" s="69"/>
      <c r="N30" s="69"/>
      <c r="O30" s="69"/>
      <c r="P30" s="68"/>
      <c r="Q30" s="37"/>
    </row>
    <row r="31" spans="1:17" x14ac:dyDescent="0.25">
      <c r="A31" s="68"/>
      <c r="B31" s="96"/>
      <c r="C31" s="105" t="s">
        <v>649</v>
      </c>
      <c r="D31" s="105"/>
      <c r="E31" s="105"/>
      <c r="F31" s="105"/>
      <c r="G31" s="105"/>
      <c r="H31" s="106"/>
      <c r="I31" s="106"/>
      <c r="J31" s="106"/>
      <c r="K31" s="106"/>
      <c r="L31" s="106"/>
      <c r="M31" s="106"/>
      <c r="N31" s="106"/>
      <c r="O31" s="106"/>
      <c r="P31" s="105"/>
      <c r="Q31" s="37"/>
    </row>
    <row r="32" spans="1:17" x14ac:dyDescent="0.25">
      <c r="A32" s="68"/>
      <c r="B32" s="68"/>
      <c r="C32" s="104"/>
      <c r="D32" s="104"/>
      <c r="E32" s="68"/>
      <c r="F32" s="68"/>
      <c r="G32" s="68"/>
      <c r="H32" s="69"/>
      <c r="I32" s="69"/>
      <c r="J32" s="69"/>
      <c r="K32" s="69"/>
      <c r="L32" s="69"/>
      <c r="M32" s="69"/>
      <c r="N32" s="69"/>
      <c r="O32" s="69"/>
      <c r="P32" s="68"/>
      <c r="Q32" s="37"/>
    </row>
    <row r="33" spans="1:17" x14ac:dyDescent="0.25">
      <c r="A33" s="68"/>
      <c r="B33" s="68"/>
      <c r="C33" s="68"/>
      <c r="D33" s="104"/>
      <c r="E33" s="110" t="str">
        <f>Expensed!E67</f>
        <v>Expensed proportions, by network level (EDCM)</v>
      </c>
      <c r="F33" s="68"/>
      <c r="G33" s="110" t="str">
        <f>Expensed!G68</f>
        <v>%</v>
      </c>
      <c r="H33" s="130"/>
      <c r="I33" s="130"/>
      <c r="J33" s="161">
        <f>Expensed!H68</f>
        <v>0.22812559964784779</v>
      </c>
      <c r="K33" s="161">
        <f>Expensed!H69</f>
        <v>0.23068664148619167</v>
      </c>
      <c r="L33" s="161">
        <f>Expensed!H70</f>
        <v>8.343162226510159E-2</v>
      </c>
      <c r="M33" s="161">
        <f>Expensed!H71</f>
        <v>0.2084364475467948</v>
      </c>
      <c r="N33" s="161">
        <f>Expensed!H72</f>
        <v>0.24931968905406418</v>
      </c>
      <c r="O33" s="69"/>
      <c r="P33" s="68"/>
      <c r="Q33" s="48"/>
    </row>
    <row r="34" spans="1:17" x14ac:dyDescent="0.25">
      <c r="A34" s="68"/>
      <c r="B34" s="68"/>
      <c r="C34" s="68"/>
      <c r="D34" s="68"/>
      <c r="E34" s="104"/>
      <c r="F34" s="68"/>
      <c r="G34" s="68"/>
      <c r="H34" s="69"/>
      <c r="I34" s="69"/>
      <c r="J34" s="69"/>
      <c r="K34" s="69"/>
      <c r="L34" s="69"/>
      <c r="M34" s="69"/>
      <c r="N34" s="69"/>
      <c r="O34" s="69"/>
      <c r="P34" s="68"/>
      <c r="Q34" s="48"/>
    </row>
    <row r="35" spans="1:17" x14ac:dyDescent="0.25">
      <c r="A35" s="68"/>
      <c r="B35" s="68"/>
      <c r="C35" s="68"/>
      <c r="D35" s="68"/>
      <c r="E35" s="110" t="str">
        <f>Capitalised!E44</f>
        <v>Capitalised proportions, by network level (EDCM)</v>
      </c>
      <c r="F35" s="68"/>
      <c r="G35" s="110" t="str">
        <f>Capitalised!G44</f>
        <v>%</v>
      </c>
      <c r="H35" s="130"/>
      <c r="I35" s="130"/>
      <c r="J35" s="161">
        <f>Capitalised!J44</f>
        <v>5.6015225479890261E-2</v>
      </c>
      <c r="K35" s="161">
        <f>Capitalised!K44</f>
        <v>0.17338951278678072</v>
      </c>
      <c r="L35" s="161">
        <f>Capitalised!L44</f>
        <v>7.9511923340615909E-2</v>
      </c>
      <c r="M35" s="161">
        <f>Capitalised!M44</f>
        <v>0.23442999138129667</v>
      </c>
      <c r="N35" s="161">
        <f>Capitalised!N44</f>
        <v>0.45665334701141641</v>
      </c>
      <c r="O35" s="69"/>
      <c r="P35" s="68"/>
      <c r="Q35" s="37"/>
    </row>
    <row r="36" spans="1:17" x14ac:dyDescent="0.25">
      <c r="A36" s="68"/>
      <c r="B36" s="68"/>
      <c r="C36" s="68"/>
      <c r="D36" s="68"/>
      <c r="E36" s="104"/>
      <c r="F36" s="68"/>
      <c r="G36" s="68"/>
      <c r="H36" s="69"/>
      <c r="I36" s="69"/>
      <c r="J36" s="69"/>
      <c r="K36" s="69"/>
      <c r="L36" s="69"/>
      <c r="M36" s="69"/>
      <c r="N36" s="69"/>
      <c r="O36" s="69"/>
      <c r="P36" s="68"/>
      <c r="Q36" s="37"/>
    </row>
    <row r="37" spans="1:17" x14ac:dyDescent="0.25">
      <c r="A37" s="110"/>
      <c r="B37" s="68"/>
      <c r="C37" s="68"/>
      <c r="D37" s="68"/>
      <c r="E37" s="110" t="s">
        <v>403</v>
      </c>
      <c r="F37" s="68"/>
      <c r="G37" s="110" t="s">
        <v>44</v>
      </c>
      <c r="H37" s="130"/>
      <c r="I37" s="126" t="s">
        <v>314</v>
      </c>
      <c r="J37" s="130">
        <f>($H$27 * J33) + ($H$29 * J35)</f>
        <v>0.11004102875153915</v>
      </c>
      <c r="K37" s="130">
        <f>($H$27 * K33) + ($H$29 * K35)</f>
        <v>0.191375200274299</v>
      </c>
      <c r="L37" s="130">
        <f>($H$27 * L33) + ($H$29 * L35)</f>
        <v>8.074232495935682E-2</v>
      </c>
      <c r="M37" s="130">
        <f>($H$27 * M33) + ($H$29 * M35)</f>
        <v>0.2262705640816654</v>
      </c>
      <c r="N37" s="130">
        <f>($H$27 * N33) + ($H$29 * N35)</f>
        <v>0.3915708819331396</v>
      </c>
      <c r="O37" s="69"/>
      <c r="P37" s="110" t="s">
        <v>577</v>
      </c>
      <c r="Q37" s="37"/>
    </row>
    <row r="38" spans="1:17" x14ac:dyDescent="0.25">
      <c r="A38" s="68"/>
      <c r="B38" s="68"/>
      <c r="C38" s="68"/>
      <c r="D38" s="68"/>
      <c r="E38" s="104"/>
      <c r="F38" s="68"/>
      <c r="G38" s="68"/>
      <c r="H38" s="69"/>
      <c r="I38" s="69"/>
      <c r="J38" s="69"/>
      <c r="K38" s="69"/>
      <c r="L38" s="69"/>
      <c r="M38" s="69"/>
      <c r="N38" s="69"/>
      <c r="O38" s="69"/>
      <c r="P38" s="68"/>
      <c r="Q38" s="37"/>
    </row>
    <row r="39" spans="1:17" x14ac:dyDescent="0.25">
      <c r="A39" s="68"/>
      <c r="B39" s="68"/>
      <c r="C39" s="68"/>
      <c r="D39" s="68"/>
      <c r="E39" s="110" t="s">
        <v>239</v>
      </c>
      <c r="F39" s="68"/>
      <c r="G39" s="110" t="s">
        <v>231</v>
      </c>
      <c r="H39" s="181">
        <f>IF(SUM(J37:N37)= 1, 0, 1)</f>
        <v>0</v>
      </c>
      <c r="I39" s="131"/>
      <c r="J39" s="131"/>
      <c r="K39" s="131"/>
      <c r="L39" s="131"/>
      <c r="M39" s="131"/>
      <c r="N39" s="131"/>
      <c r="O39" s="69"/>
      <c r="P39" s="68"/>
      <c r="Q39" s="37"/>
    </row>
    <row r="40" spans="1:17" x14ac:dyDescent="0.25">
      <c r="A40" s="68"/>
      <c r="B40" s="68"/>
      <c r="C40" s="68"/>
      <c r="D40" s="68"/>
      <c r="E40" s="104"/>
      <c r="F40" s="68"/>
      <c r="G40" s="68"/>
      <c r="H40" s="69"/>
      <c r="I40" s="69"/>
      <c r="J40" s="69"/>
      <c r="K40" s="69"/>
      <c r="L40" s="69"/>
      <c r="M40" s="69"/>
      <c r="N40" s="69"/>
      <c r="O40" s="69"/>
      <c r="P40" s="68"/>
      <c r="Q40" s="37"/>
    </row>
    <row r="41" spans="1:17" x14ac:dyDescent="0.25">
      <c r="A41" s="68"/>
      <c r="B41" s="96"/>
      <c r="C41" s="105" t="s">
        <v>650</v>
      </c>
      <c r="D41" s="105"/>
      <c r="E41" s="105"/>
      <c r="F41" s="105"/>
      <c r="G41" s="105"/>
      <c r="H41" s="106"/>
      <c r="I41" s="106"/>
      <c r="J41" s="106"/>
      <c r="K41" s="106"/>
      <c r="L41" s="106"/>
      <c r="M41" s="106"/>
      <c r="N41" s="106"/>
      <c r="O41" s="106"/>
      <c r="P41" s="105"/>
      <c r="Q41" s="37"/>
    </row>
    <row r="42" spans="1:17" x14ac:dyDescent="0.25">
      <c r="A42" s="68"/>
      <c r="B42" s="68"/>
      <c r="C42" s="104"/>
      <c r="D42" s="104"/>
      <c r="E42" s="68"/>
      <c r="F42" s="68"/>
      <c r="G42" s="68"/>
      <c r="H42" s="69"/>
      <c r="I42" s="69"/>
      <c r="J42" s="69"/>
      <c r="K42" s="69"/>
      <c r="L42" s="69"/>
      <c r="M42" s="69"/>
      <c r="N42" s="69"/>
      <c r="O42" s="69"/>
      <c r="P42" s="68"/>
      <c r="Q42" s="37"/>
    </row>
    <row r="43" spans="1:17" x14ac:dyDescent="0.25">
      <c r="A43" s="68"/>
      <c r="B43" s="68"/>
      <c r="C43" s="68"/>
      <c r="D43" s="104"/>
      <c r="E43" s="110" t="str">
        <f>Expensed!E76</f>
        <v>Expensed proportions, by network level (CDCM)</v>
      </c>
      <c r="F43" s="68"/>
      <c r="G43" s="110" t="str">
        <f>Expensed!G77</f>
        <v>%</v>
      </c>
      <c r="H43" s="130"/>
      <c r="I43" s="130"/>
      <c r="J43" s="161">
        <f>Expensed!H77</f>
        <v>0.23303249582807961</v>
      </c>
      <c r="K43" s="161">
        <f>Expensed!H78</f>
        <v>0.23620732454542132</v>
      </c>
      <c r="L43" s="161">
        <f>Expensed!H79</f>
        <v>8.4750385568956338E-2</v>
      </c>
      <c r="M43" s="161">
        <f>Expensed!H80</f>
        <v>0.21312737894363631</v>
      </c>
      <c r="N43" s="161">
        <f>Expensed!H81</f>
        <v>0.23288241511390653</v>
      </c>
      <c r="O43" s="69"/>
      <c r="P43" s="68"/>
      <c r="Q43" s="37"/>
    </row>
    <row r="44" spans="1:17" x14ac:dyDescent="0.25">
      <c r="A44" s="68"/>
      <c r="B44" s="68"/>
      <c r="C44" s="68"/>
      <c r="D44" s="68"/>
      <c r="E44" s="104"/>
      <c r="F44" s="68"/>
      <c r="G44" s="68"/>
      <c r="H44" s="69"/>
      <c r="I44" s="69"/>
      <c r="J44" s="69"/>
      <c r="K44" s="69"/>
      <c r="L44" s="69"/>
      <c r="M44" s="69"/>
      <c r="N44" s="69"/>
      <c r="O44" s="69"/>
      <c r="P44" s="68"/>
      <c r="Q44" s="37"/>
    </row>
    <row r="45" spans="1:17" x14ac:dyDescent="0.25">
      <c r="A45" s="68"/>
      <c r="B45" s="68"/>
      <c r="C45" s="68"/>
      <c r="D45" s="68"/>
      <c r="E45" s="110" t="str">
        <f>Capitalised!E62</f>
        <v>Capitalised proportions, by network level (CDCM)</v>
      </c>
      <c r="F45" s="68"/>
      <c r="G45" s="110" t="str">
        <f>Capitalised!G62</f>
        <v>%</v>
      </c>
      <c r="H45" s="130"/>
      <c r="I45" s="130"/>
      <c r="J45" s="161">
        <f>Capitalised!J62</f>
        <v>5.9660655305839215E-2</v>
      </c>
      <c r="K45" s="161">
        <f>Capitalised!K62</f>
        <v>0.18467357521810321</v>
      </c>
      <c r="L45" s="161">
        <f>Capitalised!L62</f>
        <v>8.4686501044824336E-2</v>
      </c>
      <c r="M45" s="161">
        <f>Capitalised!M62</f>
        <v>0.24968652342873329</v>
      </c>
      <c r="N45" s="161">
        <f>Capitalised!N62</f>
        <v>0.42129274500249991</v>
      </c>
      <c r="O45" s="69"/>
      <c r="P45" s="68"/>
      <c r="Q45" s="37"/>
    </row>
    <row r="46" spans="1:17" x14ac:dyDescent="0.25">
      <c r="A46" s="68"/>
      <c r="B46" s="68"/>
      <c r="C46" s="68"/>
      <c r="D46" s="68"/>
      <c r="E46" s="104"/>
      <c r="F46" s="68"/>
      <c r="G46" s="68"/>
      <c r="H46" s="69"/>
      <c r="I46" s="69"/>
      <c r="J46" s="69"/>
      <c r="K46" s="69"/>
      <c r="L46" s="69"/>
      <c r="M46" s="69"/>
      <c r="N46" s="69"/>
      <c r="O46" s="69"/>
      <c r="P46" s="68"/>
      <c r="Q46" s="37"/>
    </row>
    <row r="47" spans="1:17" x14ac:dyDescent="0.25">
      <c r="A47" s="110"/>
      <c r="B47" s="68"/>
      <c r="C47" s="68"/>
      <c r="D47" s="68"/>
      <c r="E47" s="110" t="s">
        <v>404</v>
      </c>
      <c r="F47" s="68"/>
      <c r="G47" s="110" t="s">
        <v>44</v>
      </c>
      <c r="H47" s="130"/>
      <c r="I47" s="126" t="s">
        <v>314</v>
      </c>
      <c r="J47" s="130">
        <f>($H$27 * J43) + ($H$29 * J45)</f>
        <v>0.11408243548137761</v>
      </c>
      <c r="K47" s="130">
        <f>($H$27 * K43) + ($H$29 * K45)</f>
        <v>0.20085012597204663</v>
      </c>
      <c r="L47" s="130">
        <f>($H$27 * L43) + ($H$29 * L45)</f>
        <v>8.470655452939517E-2</v>
      </c>
      <c r="M47" s="130">
        <f>($H$27 * M43) + ($H$29 * M45)</f>
        <v>0.23821053218020949</v>
      </c>
      <c r="N47" s="130">
        <f>($H$27 * N43) + ($H$29 * N45)</f>
        <v>0.36215035183697109</v>
      </c>
      <c r="O47" s="69"/>
      <c r="P47" s="110" t="s">
        <v>577</v>
      </c>
      <c r="Q47" s="37"/>
    </row>
    <row r="48" spans="1:17" x14ac:dyDescent="0.25">
      <c r="A48" s="68"/>
      <c r="B48" s="68"/>
      <c r="C48" s="68"/>
      <c r="D48" s="68"/>
      <c r="E48" s="104"/>
      <c r="F48" s="68"/>
      <c r="G48" s="68"/>
      <c r="H48" s="69"/>
      <c r="I48" s="69"/>
      <c r="J48" s="69"/>
      <c r="K48" s="69"/>
      <c r="L48" s="69"/>
      <c r="M48" s="69"/>
      <c r="N48" s="69"/>
      <c r="O48" s="69"/>
      <c r="P48" s="68"/>
      <c r="Q48" s="37"/>
    </row>
    <row r="49" spans="1:17" x14ac:dyDescent="0.25">
      <c r="A49" s="68"/>
      <c r="B49" s="68"/>
      <c r="C49" s="68"/>
      <c r="D49" s="68"/>
      <c r="E49" s="110" t="s">
        <v>239</v>
      </c>
      <c r="F49" s="68"/>
      <c r="G49" s="110" t="s">
        <v>231</v>
      </c>
      <c r="H49" s="181">
        <f>IF(SUM(J47:N47)= 1, 0, 1)</f>
        <v>0</v>
      </c>
      <c r="I49" s="131"/>
      <c r="J49" s="131"/>
      <c r="K49" s="131"/>
      <c r="L49" s="131"/>
      <c r="M49" s="131"/>
      <c r="N49" s="131"/>
      <c r="O49" s="69"/>
      <c r="P49" s="68"/>
      <c r="Q49" s="37"/>
    </row>
    <row r="50" spans="1:17" x14ac:dyDescent="0.25">
      <c r="A50" s="68"/>
      <c r="B50" s="68"/>
      <c r="C50" s="68"/>
      <c r="D50" s="68"/>
      <c r="E50" s="104"/>
      <c r="F50" s="68"/>
      <c r="G50" s="68"/>
      <c r="H50" s="69"/>
      <c r="I50" s="69"/>
      <c r="J50" s="69"/>
      <c r="K50" s="69"/>
      <c r="L50" s="69"/>
      <c r="M50" s="69"/>
      <c r="N50" s="69"/>
      <c r="O50" s="69"/>
      <c r="P50" s="68"/>
      <c r="Q50" s="37"/>
    </row>
    <row r="51" spans="1:17" x14ac:dyDescent="0.25">
      <c r="A51" s="68"/>
      <c r="B51" s="102" t="s">
        <v>406</v>
      </c>
      <c r="C51" s="102"/>
      <c r="D51" s="102"/>
      <c r="E51" s="102"/>
      <c r="F51" s="102"/>
      <c r="G51" s="102"/>
      <c r="H51" s="103"/>
      <c r="I51" s="103"/>
      <c r="J51" s="103"/>
      <c r="K51" s="103"/>
      <c r="L51" s="103"/>
      <c r="M51" s="103"/>
      <c r="N51" s="103"/>
      <c r="O51" s="103"/>
      <c r="P51" s="102"/>
      <c r="Q51" s="37"/>
    </row>
    <row r="52" spans="1:17" x14ac:dyDescent="0.25">
      <c r="A52" s="68"/>
      <c r="B52" s="68"/>
      <c r="C52" s="68"/>
      <c r="D52" s="68"/>
      <c r="E52" s="68"/>
      <c r="F52" s="68"/>
      <c r="G52" s="68"/>
      <c r="H52" s="69"/>
      <c r="I52" s="69"/>
      <c r="J52" s="69"/>
      <c r="K52" s="69"/>
      <c r="L52" s="69"/>
      <c r="M52" s="69"/>
      <c r="N52" s="69"/>
      <c r="O52" s="69"/>
      <c r="P52" s="68"/>
      <c r="Q52" s="37"/>
    </row>
    <row r="53" spans="1:17" x14ac:dyDescent="0.25">
      <c r="A53" s="68"/>
      <c r="B53" s="68"/>
      <c r="C53" s="104" t="s">
        <v>504</v>
      </c>
      <c r="D53" s="104"/>
      <c r="E53" s="68"/>
      <c r="F53" s="68"/>
      <c r="G53" s="68"/>
      <c r="H53" s="69"/>
      <c r="I53" s="69"/>
      <c r="J53" s="69"/>
      <c r="K53" s="69"/>
      <c r="L53" s="69"/>
      <c r="M53" s="69"/>
      <c r="N53" s="69"/>
      <c r="O53" s="69"/>
      <c r="P53" s="68"/>
      <c r="Q53" s="37"/>
    </row>
    <row r="54" spans="1:17" x14ac:dyDescent="0.25">
      <c r="A54" s="68"/>
      <c r="B54" s="68"/>
      <c r="C54" s="104" t="s">
        <v>505</v>
      </c>
      <c r="D54" s="104"/>
      <c r="E54" s="68"/>
      <c r="F54" s="68"/>
      <c r="G54" s="68"/>
      <c r="H54" s="69"/>
      <c r="I54" s="69"/>
      <c r="J54" s="69"/>
      <c r="K54" s="69"/>
      <c r="L54" s="69"/>
      <c r="M54" s="69"/>
      <c r="N54" s="69"/>
      <c r="O54" s="69"/>
      <c r="P54" s="68"/>
      <c r="Q54" s="37"/>
    </row>
    <row r="55" spans="1:17" x14ac:dyDescent="0.25">
      <c r="A55" s="68"/>
      <c r="B55" s="68"/>
      <c r="C55" s="104"/>
      <c r="D55" s="104"/>
      <c r="E55" s="68"/>
      <c r="F55" s="68"/>
      <c r="G55" s="68"/>
      <c r="H55" s="69"/>
      <c r="I55" s="69"/>
      <c r="J55" s="69"/>
      <c r="K55" s="69"/>
      <c r="L55" s="69"/>
      <c r="M55" s="69"/>
      <c r="N55" s="69"/>
      <c r="O55" s="69"/>
      <c r="P55" s="68"/>
      <c r="Q55" s="37"/>
    </row>
    <row r="56" spans="1:17" x14ac:dyDescent="0.25">
      <c r="A56" s="68"/>
      <c r="B56" s="96"/>
      <c r="C56" s="105" t="s">
        <v>651</v>
      </c>
      <c r="D56" s="105"/>
      <c r="E56" s="105"/>
      <c r="F56" s="105"/>
      <c r="G56" s="105"/>
      <c r="H56" s="106"/>
      <c r="I56" s="106"/>
      <c r="J56" s="106"/>
      <c r="K56" s="106"/>
      <c r="L56" s="106"/>
      <c r="M56" s="106"/>
      <c r="N56" s="106"/>
      <c r="O56" s="106"/>
      <c r="P56" s="105"/>
      <c r="Q56" s="37"/>
    </row>
    <row r="57" spans="1:17" x14ac:dyDescent="0.25">
      <c r="A57" s="68"/>
      <c r="B57" s="68"/>
      <c r="C57" s="104"/>
      <c r="D57" s="104"/>
      <c r="E57" s="68"/>
      <c r="F57" s="68"/>
      <c r="G57" s="68"/>
      <c r="H57" s="69"/>
      <c r="I57" s="69"/>
      <c r="J57" s="69"/>
      <c r="K57" s="69"/>
      <c r="L57" s="69"/>
      <c r="M57" s="69"/>
      <c r="N57" s="69"/>
      <c r="O57" s="69"/>
      <c r="P57" s="68"/>
      <c r="Q57" s="37"/>
    </row>
    <row r="58" spans="1:17" x14ac:dyDescent="0.25">
      <c r="A58" s="68"/>
      <c r="B58" s="68"/>
      <c r="C58" s="68"/>
      <c r="D58" s="104"/>
      <c r="E58" s="110" t="str">
        <f>'DNO inputs'!E363</f>
        <v>2007/08 total allowed revenue</v>
      </c>
      <c r="F58" s="68"/>
      <c r="G58" s="110" t="str">
        <f>'DNO inputs'!G363</f>
        <v>£ per year</v>
      </c>
      <c r="H58" s="147">
        <f>'DNO inputs'!H363</f>
        <v>260870929</v>
      </c>
      <c r="I58" s="125"/>
      <c r="J58" s="125"/>
      <c r="K58" s="125"/>
      <c r="L58" s="125"/>
      <c r="M58" s="125"/>
      <c r="N58" s="125"/>
      <c r="O58" s="69"/>
      <c r="P58" s="68"/>
      <c r="Q58" s="37"/>
    </row>
    <row r="59" spans="1:17" x14ac:dyDescent="0.25">
      <c r="A59" s="68"/>
      <c r="B59" s="68"/>
      <c r="C59" s="68"/>
      <c r="D59" s="68"/>
      <c r="E59" s="104"/>
      <c r="F59" s="68"/>
      <c r="G59" s="68"/>
      <c r="H59" s="69"/>
      <c r="I59" s="69"/>
      <c r="J59" s="69"/>
      <c r="K59" s="69"/>
      <c r="L59" s="69"/>
      <c r="M59" s="69"/>
      <c r="N59" s="69"/>
      <c r="O59" s="69"/>
      <c r="P59" s="68"/>
      <c r="Q59" s="37"/>
    </row>
    <row r="60" spans="1:17" x14ac:dyDescent="0.25">
      <c r="A60" s="68"/>
      <c r="B60" s="68"/>
      <c r="C60" s="68"/>
      <c r="D60" s="68"/>
      <c r="E60" s="110" t="str">
        <f>'DNO inputs'!E369</f>
        <v>2007/08 net incentive revenue</v>
      </c>
      <c r="F60" s="68"/>
      <c r="G60" s="110" t="str">
        <f>'DNO inputs'!G369</f>
        <v>£ per year</v>
      </c>
      <c r="H60" s="147">
        <f>'DNO inputs'!H369</f>
        <v>11735622</v>
      </c>
      <c r="I60" s="125"/>
      <c r="J60" s="125"/>
      <c r="K60" s="125"/>
      <c r="L60" s="125"/>
      <c r="M60" s="125"/>
      <c r="N60" s="125"/>
      <c r="O60" s="69"/>
      <c r="P60" s="68"/>
      <c r="Q60" s="37"/>
    </row>
    <row r="61" spans="1:17" x14ac:dyDescent="0.25">
      <c r="A61" s="68"/>
      <c r="B61" s="68"/>
      <c r="C61" s="68"/>
      <c r="D61" s="68"/>
      <c r="E61" s="104"/>
      <c r="F61" s="68"/>
      <c r="G61" s="68"/>
      <c r="H61" s="69"/>
      <c r="I61" s="69"/>
      <c r="J61" s="69"/>
      <c r="K61" s="69"/>
      <c r="L61" s="69"/>
      <c r="M61" s="69"/>
      <c r="N61" s="69"/>
      <c r="O61" s="69"/>
      <c r="P61" s="68"/>
      <c r="Q61" s="37"/>
    </row>
    <row r="62" spans="1:17" x14ac:dyDescent="0.25">
      <c r="A62" s="68"/>
      <c r="B62" s="68"/>
      <c r="C62" s="68"/>
      <c r="D62" s="68"/>
      <c r="E62" s="110" t="s">
        <v>344</v>
      </c>
      <c r="F62" s="68"/>
      <c r="G62" s="110" t="s">
        <v>438</v>
      </c>
      <c r="H62" s="147">
        <f>'DNO inputs'!H274</f>
        <v>9083000</v>
      </c>
      <c r="I62" s="125"/>
      <c r="J62" s="125"/>
      <c r="K62" s="125"/>
      <c r="L62" s="125"/>
      <c r="M62" s="125"/>
      <c r="N62" s="125"/>
      <c r="O62" s="69"/>
      <c r="P62" s="68"/>
      <c r="Q62" s="37"/>
    </row>
    <row r="63" spans="1:17" x14ac:dyDescent="0.25">
      <c r="A63" s="68"/>
      <c r="B63" s="68"/>
      <c r="C63" s="68"/>
      <c r="D63" s="68"/>
      <c r="E63" s="104"/>
      <c r="F63" s="68"/>
      <c r="G63" s="68"/>
      <c r="H63" s="69"/>
      <c r="I63" s="69"/>
      <c r="J63" s="69"/>
      <c r="K63" s="69"/>
      <c r="L63" s="69"/>
      <c r="M63" s="69"/>
      <c r="N63" s="69"/>
      <c r="O63" s="69"/>
      <c r="P63" s="68"/>
      <c r="Q63" s="37"/>
    </row>
    <row r="64" spans="1:17" x14ac:dyDescent="0.25">
      <c r="A64" s="110"/>
      <c r="B64" s="68"/>
      <c r="C64" s="68"/>
      <c r="D64" s="68"/>
      <c r="E64" s="110" t="s">
        <v>255</v>
      </c>
      <c r="F64" s="68"/>
      <c r="G64" s="110" t="s">
        <v>438</v>
      </c>
      <c r="H64" s="125">
        <f>H60 + H62</f>
        <v>20818622</v>
      </c>
      <c r="I64" s="138" t="s">
        <v>314</v>
      </c>
      <c r="J64" s="125"/>
      <c r="K64" s="125"/>
      <c r="L64" s="125"/>
      <c r="M64" s="125"/>
      <c r="N64" s="125"/>
      <c r="O64" s="69"/>
      <c r="P64" s="110" t="s">
        <v>605</v>
      </c>
      <c r="Q64" s="37"/>
    </row>
    <row r="65" spans="1:17" x14ac:dyDescent="0.25">
      <c r="A65" s="68"/>
      <c r="B65" s="68"/>
      <c r="C65" s="68"/>
      <c r="D65" s="68"/>
      <c r="E65" s="104"/>
      <c r="F65" s="68"/>
      <c r="G65" s="68"/>
      <c r="H65" s="69"/>
      <c r="I65" s="69"/>
      <c r="J65" s="69"/>
      <c r="K65" s="69"/>
      <c r="L65" s="69"/>
      <c r="M65" s="69"/>
      <c r="N65" s="69"/>
      <c r="O65" s="69"/>
      <c r="P65" s="68"/>
      <c r="Q65" s="37"/>
    </row>
    <row r="66" spans="1:17" x14ac:dyDescent="0.25">
      <c r="A66" s="110"/>
      <c r="B66" s="68"/>
      <c r="C66" s="68"/>
      <c r="D66" s="68"/>
      <c r="E66" s="110" t="s">
        <v>407</v>
      </c>
      <c r="F66" s="68"/>
      <c r="G66" s="110" t="s">
        <v>438</v>
      </c>
      <c r="H66" s="125">
        <f>H58 - H64</f>
        <v>240052307</v>
      </c>
      <c r="I66" s="138" t="s">
        <v>314</v>
      </c>
      <c r="J66" s="125"/>
      <c r="K66" s="125"/>
      <c r="L66" s="125"/>
      <c r="M66" s="125"/>
      <c r="N66" s="125"/>
      <c r="O66" s="69"/>
      <c r="P66" s="110" t="s">
        <v>570</v>
      </c>
      <c r="Q66" s="37"/>
    </row>
    <row r="67" spans="1:17" x14ac:dyDescent="0.25">
      <c r="A67" s="68"/>
      <c r="B67" s="68"/>
      <c r="C67" s="68"/>
      <c r="D67" s="68"/>
      <c r="E67" s="104"/>
      <c r="F67" s="68"/>
      <c r="G67" s="68"/>
      <c r="H67" s="69"/>
      <c r="I67" s="69"/>
      <c r="J67" s="69"/>
      <c r="K67" s="69"/>
      <c r="L67" s="69"/>
      <c r="M67" s="69"/>
      <c r="N67" s="69"/>
      <c r="O67" s="69"/>
      <c r="P67" s="68"/>
      <c r="Q67" s="37"/>
    </row>
    <row r="68" spans="1:17" x14ac:dyDescent="0.25">
      <c r="A68" s="110"/>
      <c r="B68" s="68"/>
      <c r="C68" s="68"/>
      <c r="D68" s="68"/>
      <c r="E68" s="107" t="s">
        <v>408</v>
      </c>
      <c r="F68" s="68"/>
      <c r="G68" s="68"/>
      <c r="H68" s="69"/>
      <c r="I68" s="127" t="s">
        <v>314</v>
      </c>
      <c r="J68" s="69"/>
      <c r="K68" s="69"/>
      <c r="L68" s="69"/>
      <c r="M68" s="69"/>
      <c r="N68" s="69"/>
      <c r="O68" s="69"/>
      <c r="P68" s="110" t="s">
        <v>578</v>
      </c>
      <c r="Q68" s="37"/>
    </row>
    <row r="69" spans="1:17" x14ac:dyDescent="0.25">
      <c r="A69" s="68"/>
      <c r="B69" s="68"/>
      <c r="C69" s="68"/>
      <c r="D69" s="68"/>
      <c r="E69" s="68"/>
      <c r="F69" s="108" t="s">
        <v>267</v>
      </c>
      <c r="G69" s="108" t="s">
        <v>438</v>
      </c>
      <c r="H69" s="140"/>
      <c r="I69" s="140"/>
      <c r="J69" s="153">
        <f>$H66 * J37</f>
        <v>26415602.816460304</v>
      </c>
      <c r="K69" s="153">
        <f>$H66 * K37</f>
        <v>45940058.328432508</v>
      </c>
      <c r="L69" s="153">
        <f>$H66 * L37</f>
        <v>19382381.379037287</v>
      </c>
      <c r="M69" s="153">
        <f>$H66 * M37</f>
        <v>54316770.913995117</v>
      </c>
      <c r="N69" s="153">
        <f>$H66 * N37</f>
        <v>93997493.56207478</v>
      </c>
      <c r="O69" s="69"/>
      <c r="P69" s="68"/>
      <c r="Q69" s="37"/>
    </row>
    <row r="70" spans="1:17" x14ac:dyDescent="0.25">
      <c r="A70" s="68"/>
      <c r="B70" s="68"/>
      <c r="C70" s="68"/>
      <c r="D70" s="68"/>
      <c r="E70" s="68"/>
      <c r="F70" s="112" t="s">
        <v>268</v>
      </c>
      <c r="G70" s="112" t="s">
        <v>438</v>
      </c>
      <c r="H70" s="141"/>
      <c r="I70" s="142"/>
      <c r="J70" s="142">
        <f>$H66 * J47</f>
        <v>27385751.825483352</v>
      </c>
      <c r="K70" s="142">
        <f>$H66 * K47</f>
        <v>48214536.100830413</v>
      </c>
      <c r="L70" s="142">
        <f>$H66 * L47</f>
        <v>20334003.832802609</v>
      </c>
      <c r="M70" s="142">
        <f>$H66 * M47</f>
        <v>57182987.801557027</v>
      </c>
      <c r="N70" s="142">
        <f>$H66 * N47</f>
        <v>86935027.439326599</v>
      </c>
      <c r="O70" s="69"/>
      <c r="P70" s="68"/>
      <c r="Q70" s="37"/>
    </row>
    <row r="71" spans="1:17" x14ac:dyDescent="0.25">
      <c r="A71" s="68"/>
      <c r="B71" s="68"/>
      <c r="C71" s="68"/>
      <c r="D71" s="68"/>
      <c r="E71" s="68"/>
      <c r="F71" s="68"/>
      <c r="G71" s="68"/>
      <c r="H71" s="69"/>
      <c r="I71" s="69"/>
      <c r="J71" s="69"/>
      <c r="K71" s="69"/>
      <c r="L71" s="69"/>
      <c r="M71" s="69"/>
      <c r="N71" s="69"/>
      <c r="O71" s="69"/>
      <c r="P71" s="68"/>
      <c r="Q71" s="37"/>
    </row>
    <row r="72" spans="1:17" x14ac:dyDescent="0.25">
      <c r="A72" s="68"/>
      <c r="B72" s="96"/>
      <c r="C72" s="105" t="s">
        <v>652</v>
      </c>
      <c r="D72" s="105"/>
      <c r="E72" s="105"/>
      <c r="F72" s="105"/>
      <c r="G72" s="105"/>
      <c r="H72" s="106"/>
      <c r="I72" s="106"/>
      <c r="J72" s="106"/>
      <c r="K72" s="106"/>
      <c r="L72" s="106"/>
      <c r="M72" s="106"/>
      <c r="N72" s="106"/>
      <c r="O72" s="106"/>
      <c r="P72" s="105"/>
      <c r="Q72" s="37"/>
    </row>
    <row r="73" spans="1:17" x14ac:dyDescent="0.25">
      <c r="A73" s="68"/>
      <c r="B73" s="68"/>
      <c r="C73" s="104"/>
      <c r="D73" s="104"/>
      <c r="E73" s="68"/>
      <c r="F73" s="68"/>
      <c r="G73" s="68"/>
      <c r="H73" s="69"/>
      <c r="I73" s="69"/>
      <c r="J73" s="69"/>
      <c r="K73" s="69"/>
      <c r="L73" s="69"/>
      <c r="M73" s="69"/>
      <c r="N73" s="69"/>
      <c r="O73" s="69"/>
      <c r="P73" s="68"/>
      <c r="Q73" s="37"/>
    </row>
    <row r="74" spans="1:17" x14ac:dyDescent="0.25">
      <c r="A74" s="68"/>
      <c r="B74" s="68"/>
      <c r="C74" s="68"/>
      <c r="D74" s="104"/>
      <c r="E74" s="110" t="str">
        <f>'DNO inputs'!E376</f>
        <v>Additional DNO revenue</v>
      </c>
      <c r="F74" s="68"/>
      <c r="G74" s="110" t="str">
        <f>'DNO inputs'!G376</f>
        <v>£ per year</v>
      </c>
      <c r="H74" s="147">
        <f>'DNO inputs'!H376</f>
        <v>9123919.0159670785</v>
      </c>
      <c r="I74" s="125"/>
      <c r="J74" s="125"/>
      <c r="K74" s="125"/>
      <c r="L74" s="125"/>
      <c r="M74" s="125"/>
      <c r="N74" s="125"/>
      <c r="O74" s="69"/>
      <c r="P74" s="68"/>
      <c r="Q74" s="37"/>
    </row>
    <row r="75" spans="1:17" x14ac:dyDescent="0.25">
      <c r="A75" s="68"/>
      <c r="B75" s="68"/>
      <c r="C75" s="68"/>
      <c r="D75" s="68"/>
      <c r="E75" s="104"/>
      <c r="F75" s="68"/>
      <c r="G75" s="68"/>
      <c r="H75" s="69"/>
      <c r="I75" s="69"/>
      <c r="J75" s="69"/>
      <c r="K75" s="69"/>
      <c r="L75" s="69"/>
      <c r="M75" s="69"/>
      <c r="N75" s="69"/>
      <c r="O75" s="69"/>
      <c r="P75" s="68"/>
      <c r="Q75" s="37"/>
    </row>
    <row r="76" spans="1:17" x14ac:dyDescent="0.25">
      <c r="A76" s="110"/>
      <c r="B76" s="68"/>
      <c r="C76" s="68"/>
      <c r="D76" s="68"/>
      <c r="E76" s="107" t="s">
        <v>348</v>
      </c>
      <c r="F76" s="68"/>
      <c r="G76" s="68"/>
      <c r="H76" s="69"/>
      <c r="I76" s="127" t="s">
        <v>314</v>
      </c>
      <c r="J76" s="69"/>
      <c r="K76" s="69"/>
      <c r="L76" s="69"/>
      <c r="M76" s="69"/>
      <c r="N76" s="69"/>
      <c r="O76" s="69"/>
      <c r="P76" s="110" t="s">
        <v>579</v>
      </c>
      <c r="Q76" s="37"/>
    </row>
    <row r="77" spans="1:17" x14ac:dyDescent="0.25">
      <c r="A77" s="68"/>
      <c r="B77" s="68"/>
      <c r="C77" s="68"/>
      <c r="D77" s="68"/>
      <c r="E77" s="68"/>
      <c r="F77" s="108" t="s">
        <v>267</v>
      </c>
      <c r="G77" s="108" t="s">
        <v>438</v>
      </c>
      <c r="H77" s="140"/>
      <c r="I77" s="140"/>
      <c r="J77" s="153">
        <f>$H74 * J33</f>
        <v>2081399.4966558912</v>
      </c>
      <c r="K77" s="153">
        <f>$H74 * K33</f>
        <v>2104766.2349854442</v>
      </c>
      <c r="L77" s="153">
        <f>$H74 * L33</f>
        <v>761223.36491754267</v>
      </c>
      <c r="M77" s="153">
        <f>$H74 * M33</f>
        <v>1901757.2673928256</v>
      </c>
      <c r="N77" s="153">
        <f>$H74 * N33</f>
        <v>2274772.6520153754</v>
      </c>
      <c r="O77" s="69"/>
      <c r="P77" s="68"/>
      <c r="Q77" s="37"/>
    </row>
    <row r="78" spans="1:17" x14ac:dyDescent="0.25">
      <c r="A78" s="68"/>
      <c r="B78" s="68"/>
      <c r="C78" s="68"/>
      <c r="D78" s="68"/>
      <c r="E78" s="68"/>
      <c r="F78" s="112" t="s">
        <v>268</v>
      </c>
      <c r="G78" s="112" t="s">
        <v>438</v>
      </c>
      <c r="H78" s="141"/>
      <c r="I78" s="142"/>
      <c r="J78" s="142">
        <f>$H74 * J43</f>
        <v>2126169.6200240846</v>
      </c>
      <c r="K78" s="142">
        <f>$H74 * K43</f>
        <v>2155136.5001306767</v>
      </c>
      <c r="L78" s="142">
        <f>$H74 * L43</f>
        <v>773255.65450314258</v>
      </c>
      <c r="M78" s="142">
        <f>$H74 * M43</f>
        <v>1944556.9455670649</v>
      </c>
      <c r="N78" s="142">
        <f>$H74 * N43</f>
        <v>2124800.2957421108</v>
      </c>
      <c r="O78" s="69"/>
      <c r="P78" s="68"/>
      <c r="Q78" s="37"/>
    </row>
    <row r="79" spans="1:17" x14ac:dyDescent="0.25">
      <c r="A79" s="68"/>
      <c r="B79" s="68"/>
      <c r="C79" s="68"/>
      <c r="D79" s="68"/>
      <c r="E79" s="68"/>
      <c r="F79" s="68"/>
      <c r="G79" s="68"/>
      <c r="H79" s="69"/>
      <c r="I79" s="69"/>
      <c r="J79" s="69"/>
      <c r="K79" s="69"/>
      <c r="L79" s="69"/>
      <c r="M79" s="69"/>
      <c r="N79" s="69"/>
      <c r="O79" s="69"/>
      <c r="P79" s="68"/>
      <c r="Q79" s="37"/>
    </row>
    <row r="80" spans="1:17" x14ac:dyDescent="0.25">
      <c r="A80" s="68"/>
      <c r="B80" s="96"/>
      <c r="C80" s="105" t="s">
        <v>653</v>
      </c>
      <c r="D80" s="105"/>
      <c r="E80" s="105"/>
      <c r="F80" s="105"/>
      <c r="G80" s="105"/>
      <c r="H80" s="106"/>
      <c r="I80" s="106"/>
      <c r="J80" s="106"/>
      <c r="K80" s="106"/>
      <c r="L80" s="106"/>
      <c r="M80" s="106"/>
      <c r="N80" s="106"/>
      <c r="O80" s="106"/>
      <c r="P80" s="105"/>
      <c r="Q80" s="37"/>
    </row>
    <row r="81" spans="1:17" x14ac:dyDescent="0.25">
      <c r="A81" s="68"/>
      <c r="B81" s="68"/>
      <c r="C81" s="104"/>
      <c r="D81" s="104"/>
      <c r="E81" s="68"/>
      <c r="F81" s="68"/>
      <c r="G81" s="68"/>
      <c r="H81" s="69"/>
      <c r="I81" s="69"/>
      <c r="J81" s="69"/>
      <c r="K81" s="69"/>
      <c r="L81" s="69"/>
      <c r="M81" s="69"/>
      <c r="N81" s="69"/>
      <c r="O81" s="69"/>
      <c r="P81" s="68"/>
      <c r="Q81" s="37"/>
    </row>
    <row r="82" spans="1:17" x14ac:dyDescent="0.25">
      <c r="A82" s="110"/>
      <c r="B82" s="68"/>
      <c r="C82" s="68"/>
      <c r="D82" s="104"/>
      <c r="E82" s="107" t="s">
        <v>345</v>
      </c>
      <c r="F82" s="68"/>
      <c r="G82" s="68"/>
      <c r="H82" s="69"/>
      <c r="I82" s="127" t="s">
        <v>314</v>
      </c>
      <c r="J82" s="69"/>
      <c r="K82" s="69"/>
      <c r="L82" s="69"/>
      <c r="M82" s="69"/>
      <c r="N82" s="69"/>
      <c r="O82" s="69"/>
      <c r="P82" s="110" t="s">
        <v>579</v>
      </c>
      <c r="Q82" s="37"/>
    </row>
    <row r="83" spans="1:17" x14ac:dyDescent="0.25">
      <c r="A83" s="68"/>
      <c r="B83" s="68"/>
      <c r="C83" s="68"/>
      <c r="D83" s="68"/>
      <c r="E83" s="68"/>
      <c r="F83" s="108" t="s">
        <v>267</v>
      </c>
      <c r="G83" s="108" t="s">
        <v>438</v>
      </c>
      <c r="H83" s="140"/>
      <c r="I83" s="140"/>
      <c r="J83" s="140">
        <f t="shared" ref="J83:N84" si="0">J69 + J77</f>
        <v>28497002.313116197</v>
      </c>
      <c r="K83" s="140">
        <f t="shared" si="0"/>
        <v>48044824.563417949</v>
      </c>
      <c r="L83" s="140">
        <f t="shared" si="0"/>
        <v>20143604.74395483</v>
      </c>
      <c r="M83" s="140">
        <f t="shared" si="0"/>
        <v>56218528.181387946</v>
      </c>
      <c r="N83" s="140">
        <f t="shared" si="0"/>
        <v>96272266.214090154</v>
      </c>
      <c r="O83" s="69"/>
      <c r="P83" s="68"/>
      <c r="Q83" s="37"/>
    </row>
    <row r="84" spans="1:17" x14ac:dyDescent="0.25">
      <c r="A84" s="68"/>
      <c r="B84" s="68"/>
      <c r="C84" s="68"/>
      <c r="D84" s="68"/>
      <c r="E84" s="68"/>
      <c r="F84" s="112" t="s">
        <v>268</v>
      </c>
      <c r="G84" s="112" t="s">
        <v>438</v>
      </c>
      <c r="H84" s="141"/>
      <c r="I84" s="142"/>
      <c r="J84" s="142">
        <f t="shared" si="0"/>
        <v>29511921.445507437</v>
      </c>
      <c r="K84" s="142">
        <f t="shared" si="0"/>
        <v>50369672.600961089</v>
      </c>
      <c r="L84" s="142">
        <f t="shared" si="0"/>
        <v>21107259.487305753</v>
      </c>
      <c r="M84" s="142">
        <f t="shared" si="0"/>
        <v>59127544.747124091</v>
      </c>
      <c r="N84" s="142">
        <f t="shared" si="0"/>
        <v>89059827.735068709</v>
      </c>
      <c r="O84" s="69"/>
      <c r="P84" s="68"/>
      <c r="Q84" s="37"/>
    </row>
    <row r="85" spans="1:17" x14ac:dyDescent="0.25">
      <c r="A85" s="68"/>
      <c r="B85" s="68"/>
      <c r="C85" s="68"/>
      <c r="D85" s="68"/>
      <c r="E85" s="68"/>
      <c r="F85" s="68"/>
      <c r="G85" s="68"/>
      <c r="H85" s="69"/>
      <c r="I85" s="69"/>
      <c r="J85" s="69"/>
      <c r="K85" s="69"/>
      <c r="L85" s="69"/>
      <c r="M85" s="69"/>
      <c r="N85" s="69"/>
      <c r="O85" s="69"/>
      <c r="P85" s="68"/>
      <c r="Q85" s="37"/>
    </row>
    <row r="86" spans="1:17" x14ac:dyDescent="0.25">
      <c r="A86" s="68"/>
      <c r="B86" s="102" t="s">
        <v>256</v>
      </c>
      <c r="C86" s="102"/>
      <c r="D86" s="102"/>
      <c r="E86" s="102"/>
      <c r="F86" s="102"/>
      <c r="G86" s="102"/>
      <c r="H86" s="103"/>
      <c r="I86" s="103"/>
      <c r="J86" s="103"/>
      <c r="K86" s="103"/>
      <c r="L86" s="103"/>
      <c r="M86" s="103"/>
      <c r="N86" s="103"/>
      <c r="O86" s="103"/>
      <c r="P86" s="102"/>
      <c r="Q86" s="37"/>
    </row>
    <row r="87" spans="1:17" x14ac:dyDescent="0.25">
      <c r="A87" s="68"/>
      <c r="B87" s="68"/>
      <c r="C87" s="68"/>
      <c r="D87" s="68"/>
      <c r="E87" s="68"/>
      <c r="F87" s="68"/>
      <c r="G87" s="68"/>
      <c r="H87" s="69"/>
      <c r="I87" s="69"/>
      <c r="J87" s="69"/>
      <c r="K87" s="69"/>
      <c r="L87" s="69"/>
      <c r="M87" s="69"/>
      <c r="N87" s="69"/>
      <c r="O87" s="69"/>
      <c r="P87" s="68"/>
      <c r="Q87" s="37"/>
    </row>
    <row r="88" spans="1:17" x14ac:dyDescent="0.25">
      <c r="A88" s="68"/>
      <c r="B88" s="68"/>
      <c r="C88" s="104" t="s">
        <v>718</v>
      </c>
      <c r="D88" s="104"/>
      <c r="E88" s="68"/>
      <c r="F88" s="68"/>
      <c r="G88" s="68"/>
      <c r="H88" s="69"/>
      <c r="I88" s="69"/>
      <c r="J88" s="69"/>
      <c r="K88" s="69"/>
      <c r="L88" s="69"/>
      <c r="M88" s="69"/>
      <c r="N88" s="69"/>
      <c r="O88" s="69"/>
      <c r="P88" s="68"/>
      <c r="Q88" s="37"/>
    </row>
    <row r="89" spans="1:17" x14ac:dyDescent="0.25">
      <c r="A89" s="68"/>
      <c r="B89" s="68"/>
      <c r="C89" s="104"/>
      <c r="D89" s="104"/>
      <c r="E89" s="68"/>
      <c r="F89" s="68"/>
      <c r="G89" s="68"/>
      <c r="H89" s="69"/>
      <c r="I89" s="69"/>
      <c r="J89" s="69"/>
      <c r="K89" s="69"/>
      <c r="L89" s="69"/>
      <c r="M89" s="69"/>
      <c r="N89" s="69"/>
      <c r="O89" s="69"/>
      <c r="P89" s="68"/>
      <c r="Q89" s="37"/>
    </row>
    <row r="90" spans="1:17" s="1" customFormat="1" x14ac:dyDescent="0.25">
      <c r="A90" s="68"/>
      <c r="B90" s="96"/>
      <c r="C90" s="105" t="s">
        <v>654</v>
      </c>
      <c r="D90" s="105"/>
      <c r="E90" s="105"/>
      <c r="F90" s="105"/>
      <c r="G90" s="105"/>
      <c r="H90" s="106"/>
      <c r="I90" s="106"/>
      <c r="J90" s="106"/>
      <c r="K90" s="106"/>
      <c r="L90" s="106"/>
      <c r="M90" s="106"/>
      <c r="N90" s="106"/>
      <c r="O90" s="106"/>
      <c r="P90" s="105"/>
      <c r="Q90" s="37"/>
    </row>
    <row r="91" spans="1:17" s="1" customFormat="1" x14ac:dyDescent="0.25">
      <c r="A91" s="68"/>
      <c r="B91" s="68"/>
      <c r="C91" s="104"/>
      <c r="D91" s="104"/>
      <c r="E91" s="68"/>
      <c r="F91" s="68"/>
      <c r="G91" s="68"/>
      <c r="H91" s="69"/>
      <c r="I91" s="69"/>
      <c r="J91" s="69"/>
      <c r="K91" s="69"/>
      <c r="L91" s="69"/>
      <c r="M91" s="69"/>
      <c r="N91" s="69"/>
      <c r="O91" s="69"/>
      <c r="P91" s="68"/>
      <c r="Q91" s="37"/>
    </row>
    <row r="92" spans="1:17" x14ac:dyDescent="0.25">
      <c r="A92" s="68"/>
      <c r="B92" s="68"/>
      <c r="C92" s="68"/>
      <c r="D92" s="68"/>
      <c r="E92" s="107" t="str">
        <f>'DNO inputs'!E382</f>
        <v>2007/08 units distributed, by network level</v>
      </c>
      <c r="F92" s="68"/>
      <c r="G92" s="68"/>
      <c r="H92" s="69"/>
      <c r="I92" s="69"/>
      <c r="J92" s="69"/>
      <c r="K92" s="69"/>
      <c r="L92" s="69"/>
      <c r="M92" s="69"/>
      <c r="N92" s="69"/>
      <c r="O92" s="69"/>
      <c r="P92" s="68"/>
      <c r="Q92" s="37"/>
    </row>
    <row r="93" spans="1:17" x14ac:dyDescent="0.25">
      <c r="A93" s="68"/>
      <c r="B93" s="68"/>
      <c r="C93" s="68"/>
      <c r="D93" s="68"/>
      <c r="E93" s="68"/>
      <c r="F93" s="108" t="str">
        <f>'DNO inputs'!F383</f>
        <v>EHV and 132kV</v>
      </c>
      <c r="G93" s="108" t="str">
        <f>'DNO inputs'!G383</f>
        <v>GWh per year</v>
      </c>
      <c r="H93" s="151">
        <f>'DNO inputs'!H383</f>
        <v>1422.2</v>
      </c>
      <c r="I93" s="125"/>
      <c r="J93" s="125"/>
      <c r="K93" s="125"/>
      <c r="L93" s="125"/>
      <c r="M93" s="125"/>
      <c r="N93" s="125"/>
      <c r="O93" s="69"/>
      <c r="P93" s="68"/>
      <c r="Q93" s="37"/>
    </row>
    <row r="94" spans="1:17" x14ac:dyDescent="0.25">
      <c r="A94" s="68"/>
      <c r="B94" s="68"/>
      <c r="C94" s="68"/>
      <c r="D94" s="68"/>
      <c r="E94" s="68"/>
      <c r="F94" s="110" t="str">
        <f>'DNO inputs'!F384</f>
        <v>HV</v>
      </c>
      <c r="G94" s="110" t="str">
        <f>'DNO inputs'!G384</f>
        <v>GWh per year</v>
      </c>
      <c r="H94" s="147">
        <f>'DNO inputs'!H384</f>
        <v>7190.9</v>
      </c>
      <c r="I94" s="125"/>
      <c r="J94" s="125"/>
      <c r="K94" s="125"/>
      <c r="L94" s="125"/>
      <c r="M94" s="125"/>
      <c r="N94" s="125"/>
      <c r="O94" s="69"/>
      <c r="P94" s="68"/>
      <c r="Q94" s="37"/>
    </row>
    <row r="95" spans="1:17" x14ac:dyDescent="0.25">
      <c r="A95" s="68"/>
      <c r="B95" s="68"/>
      <c r="C95" s="68"/>
      <c r="D95" s="68"/>
      <c r="E95" s="68"/>
      <c r="F95" s="112" t="str">
        <f>'DNO inputs'!F385</f>
        <v>LV</v>
      </c>
      <c r="G95" s="112" t="str">
        <f>'DNO inputs'!G385</f>
        <v>GWh per year</v>
      </c>
      <c r="H95" s="152">
        <f>'DNO inputs'!H385</f>
        <v>16988.7</v>
      </c>
      <c r="I95" s="125"/>
      <c r="J95" s="125"/>
      <c r="K95" s="125"/>
      <c r="L95" s="125"/>
      <c r="M95" s="125"/>
      <c r="N95" s="125"/>
      <c r="O95" s="69"/>
      <c r="P95" s="68"/>
      <c r="Q95" s="37"/>
    </row>
    <row r="96" spans="1:17" x14ac:dyDescent="0.25">
      <c r="A96" s="68"/>
      <c r="B96" s="68"/>
      <c r="C96" s="68"/>
      <c r="D96" s="68"/>
      <c r="E96" s="68"/>
      <c r="F96" s="68"/>
      <c r="G96" s="68"/>
      <c r="H96" s="69"/>
      <c r="I96" s="69"/>
      <c r="J96" s="69"/>
      <c r="K96" s="69"/>
      <c r="L96" s="69"/>
      <c r="M96" s="69"/>
      <c r="N96" s="69"/>
      <c r="O96" s="69"/>
      <c r="P96" s="68"/>
      <c r="Q96" s="37"/>
    </row>
    <row r="97" spans="1:17" x14ac:dyDescent="0.25">
      <c r="A97" s="68"/>
      <c r="B97" s="68"/>
      <c r="C97" s="68"/>
      <c r="D97" s="68"/>
      <c r="E97" s="107" t="str">
        <f>'Fixed inputs'!E376</f>
        <v>Units distributed coefficient for the calculation of "U", by network level</v>
      </c>
      <c r="F97" s="68"/>
      <c r="G97" s="68"/>
      <c r="H97" s="69"/>
      <c r="I97" s="69"/>
      <c r="J97" s="69"/>
      <c r="K97" s="69"/>
      <c r="L97" s="69"/>
      <c r="M97" s="69"/>
      <c r="N97" s="69"/>
      <c r="O97" s="69"/>
      <c r="P97" s="68"/>
      <c r="Q97" s="37"/>
    </row>
    <row r="98" spans="1:17" x14ac:dyDescent="0.25">
      <c r="A98" s="68"/>
      <c r="B98" s="68"/>
      <c r="C98" s="68"/>
      <c r="D98" s="68"/>
      <c r="E98" s="68"/>
      <c r="F98" s="108" t="str">
        <f>'Fixed inputs'!F377</f>
        <v>EHV and 132kV</v>
      </c>
      <c r="G98" s="108" t="str">
        <f>'Fixed inputs'!G377</f>
        <v>scalar</v>
      </c>
      <c r="H98" s="151">
        <f>'Fixed inputs'!H377</f>
        <v>0.25</v>
      </c>
      <c r="I98" s="125"/>
      <c r="J98" s="125"/>
      <c r="K98" s="125"/>
      <c r="L98" s="125"/>
      <c r="M98" s="125"/>
      <c r="N98" s="125"/>
      <c r="O98" s="69"/>
      <c r="P98" s="68"/>
      <c r="Q98" s="37"/>
    </row>
    <row r="99" spans="1:17" x14ac:dyDescent="0.25">
      <c r="A99" s="68"/>
      <c r="B99" s="68"/>
      <c r="C99" s="68"/>
      <c r="D99" s="68"/>
      <c r="E99" s="68"/>
      <c r="F99" s="110" t="str">
        <f>'Fixed inputs'!F378</f>
        <v>HV</v>
      </c>
      <c r="G99" s="110" t="str">
        <f>'Fixed inputs'!G378</f>
        <v>scalar</v>
      </c>
      <c r="H99" s="147">
        <f>'Fixed inputs'!H378</f>
        <v>0.5</v>
      </c>
      <c r="I99" s="125"/>
      <c r="J99" s="125"/>
      <c r="K99" s="125"/>
      <c r="L99" s="125"/>
      <c r="M99" s="125"/>
      <c r="N99" s="125"/>
      <c r="O99" s="69"/>
      <c r="P99" s="68"/>
      <c r="Q99" s="37"/>
    </row>
    <row r="100" spans="1:17" x14ac:dyDescent="0.25">
      <c r="A100" s="68"/>
      <c r="B100" s="68"/>
      <c r="C100" s="68"/>
      <c r="D100" s="68"/>
      <c r="E100" s="68"/>
      <c r="F100" s="112" t="str">
        <f>'Fixed inputs'!F379</f>
        <v>LV</v>
      </c>
      <c r="G100" s="112" t="str">
        <f>'Fixed inputs'!G379</f>
        <v>scalar</v>
      </c>
      <c r="H100" s="152">
        <f>'Fixed inputs'!H379</f>
        <v>1</v>
      </c>
      <c r="I100" s="125"/>
      <c r="J100" s="125"/>
      <c r="K100" s="125"/>
      <c r="L100" s="125"/>
      <c r="M100" s="125"/>
      <c r="N100" s="125"/>
      <c r="O100" s="69"/>
      <c r="P100" s="68"/>
      <c r="Q100" s="37"/>
    </row>
    <row r="101" spans="1:17" x14ac:dyDescent="0.25">
      <c r="A101" s="68"/>
      <c r="B101" s="68"/>
      <c r="C101" s="68"/>
      <c r="D101" s="68"/>
      <c r="E101" s="68"/>
      <c r="F101" s="68"/>
      <c r="G101" s="68"/>
      <c r="H101" s="69"/>
      <c r="I101" s="69"/>
      <c r="J101" s="69"/>
      <c r="K101" s="69"/>
      <c r="L101" s="69"/>
      <c r="M101" s="69"/>
      <c r="N101" s="69"/>
      <c r="O101" s="69"/>
      <c r="P101" s="68"/>
      <c r="Q101" s="37"/>
    </row>
    <row r="102" spans="1:17" x14ac:dyDescent="0.25">
      <c r="A102" s="110"/>
      <c r="B102" s="68"/>
      <c r="C102" s="68"/>
      <c r="D102" s="68"/>
      <c r="E102" s="110" t="s">
        <v>257</v>
      </c>
      <c r="F102" s="68"/>
      <c r="G102" s="110" t="s">
        <v>258</v>
      </c>
      <c r="H102" s="125">
        <f>SUMPRODUCT(H98:H100, H93:H95)</f>
        <v>20939.7</v>
      </c>
      <c r="I102" s="138" t="s">
        <v>314</v>
      </c>
      <c r="J102" s="125"/>
      <c r="K102" s="125"/>
      <c r="L102" s="125"/>
      <c r="M102" s="125"/>
      <c r="N102" s="125"/>
      <c r="O102" s="69"/>
      <c r="P102" s="110" t="s">
        <v>566</v>
      </c>
      <c r="Q102" s="37"/>
    </row>
    <row r="103" spans="1:17" x14ac:dyDescent="0.25">
      <c r="A103" s="68"/>
      <c r="B103" s="68"/>
      <c r="C103" s="68"/>
      <c r="D103" s="68"/>
      <c r="E103" s="104"/>
      <c r="F103" s="68"/>
      <c r="G103" s="68"/>
      <c r="H103" s="69"/>
      <c r="I103" s="69"/>
      <c r="J103" s="69"/>
      <c r="K103" s="69"/>
      <c r="L103" s="69"/>
      <c r="M103" s="69"/>
      <c r="N103" s="69"/>
      <c r="O103" s="69"/>
      <c r="P103" s="68"/>
      <c r="Q103" s="37"/>
    </row>
    <row r="104" spans="1:17" x14ac:dyDescent="0.25">
      <c r="A104" s="68"/>
      <c r="B104" s="68"/>
      <c r="C104" s="68"/>
      <c r="D104" s="68"/>
      <c r="E104" s="110" t="str">
        <f>'DNO inputs'!E391</f>
        <v>2007/08 network losses</v>
      </c>
      <c r="F104" s="68"/>
      <c r="G104" s="110" t="str">
        <f>'DNO inputs'!G391</f>
        <v>GWh per year</v>
      </c>
      <c r="H104" s="147">
        <f>'DNO inputs'!H391</f>
        <v>1278.4000000000001</v>
      </c>
      <c r="I104" s="125"/>
      <c r="J104" s="125"/>
      <c r="K104" s="125"/>
      <c r="L104" s="125"/>
      <c r="M104" s="125"/>
      <c r="N104" s="125"/>
      <c r="O104" s="69"/>
      <c r="P104" s="68"/>
      <c r="Q104" s="37"/>
    </row>
    <row r="105" spans="1:17" x14ac:dyDescent="0.25">
      <c r="A105" s="68"/>
      <c r="B105" s="68"/>
      <c r="C105" s="68"/>
      <c r="D105" s="68"/>
      <c r="E105" s="104"/>
      <c r="F105" s="68"/>
      <c r="G105" s="68"/>
      <c r="H105" s="69"/>
      <c r="I105" s="69"/>
      <c r="J105" s="69"/>
      <c r="K105" s="69"/>
      <c r="L105" s="69"/>
      <c r="M105" s="69"/>
      <c r="N105" s="69"/>
      <c r="O105" s="69"/>
      <c r="P105" s="68"/>
      <c r="Q105" s="37"/>
    </row>
    <row r="106" spans="1:17" x14ac:dyDescent="0.25">
      <c r="A106" s="68"/>
      <c r="B106" s="68"/>
      <c r="C106" s="68"/>
      <c r="D106" s="68"/>
      <c r="E106" s="110" t="s">
        <v>530</v>
      </c>
      <c r="F106" s="68"/>
      <c r="G106" s="110" t="s">
        <v>470</v>
      </c>
      <c r="H106" s="125" t="b">
        <f>H102 + H104 &gt; 0</f>
        <v>1</v>
      </c>
      <c r="I106" s="125"/>
      <c r="J106" s="125"/>
      <c r="K106" s="125"/>
      <c r="L106" s="125"/>
      <c r="M106" s="125"/>
      <c r="N106" s="125"/>
      <c r="O106" s="69"/>
      <c r="P106" s="68"/>
      <c r="Q106" s="37"/>
    </row>
    <row r="107" spans="1:17" x14ac:dyDescent="0.25">
      <c r="A107" s="68"/>
      <c r="B107" s="68"/>
      <c r="C107" s="68"/>
      <c r="D107" s="68"/>
      <c r="E107" s="104"/>
      <c r="F107" s="68"/>
      <c r="G107" s="68"/>
      <c r="H107" s="69"/>
      <c r="I107" s="69"/>
      <c r="J107" s="69"/>
      <c r="K107" s="69"/>
      <c r="L107" s="69"/>
      <c r="M107" s="69"/>
      <c r="N107" s="69"/>
      <c r="O107" s="69"/>
      <c r="P107" s="68"/>
      <c r="Q107" s="37"/>
    </row>
    <row r="108" spans="1:17" x14ac:dyDescent="0.25">
      <c r="A108" s="68"/>
      <c r="B108" s="68"/>
      <c r="C108" s="68"/>
      <c r="D108" s="68"/>
      <c r="E108" s="107" t="str">
        <f>'Fixed inputs'!E385</f>
        <v>Losses coefficient for the calculation of adjustment factors for units distributed, by network level</v>
      </c>
      <c r="F108" s="68"/>
      <c r="G108" s="68"/>
      <c r="H108" s="69"/>
      <c r="I108" s="69"/>
      <c r="J108" s="69"/>
      <c r="K108" s="69"/>
      <c r="L108" s="69"/>
      <c r="M108" s="69"/>
      <c r="N108" s="69"/>
      <c r="O108" s="69"/>
      <c r="P108" s="68"/>
      <c r="Q108" s="37"/>
    </row>
    <row r="109" spans="1:17" x14ac:dyDescent="0.25">
      <c r="A109" s="68"/>
      <c r="B109" s="68"/>
      <c r="C109" s="68"/>
      <c r="D109" s="68"/>
      <c r="E109" s="68"/>
      <c r="F109" s="108" t="str">
        <f>'Fixed inputs'!F386</f>
        <v>EHV and 132kV</v>
      </c>
      <c r="G109" s="108" t="str">
        <f>'Fixed inputs'!G386</f>
        <v>scalar</v>
      </c>
      <c r="H109" s="151">
        <f>'Fixed inputs'!H386</f>
        <v>0.25</v>
      </c>
      <c r="I109" s="125"/>
      <c r="J109" s="125"/>
      <c r="K109" s="125"/>
      <c r="L109" s="125"/>
      <c r="M109" s="125"/>
      <c r="N109" s="125"/>
      <c r="O109" s="69"/>
      <c r="P109" s="68"/>
      <c r="Q109" s="37"/>
    </row>
    <row r="110" spans="1:17" x14ac:dyDescent="0.25">
      <c r="A110" s="68"/>
      <c r="B110" s="68"/>
      <c r="C110" s="68"/>
      <c r="D110" s="68"/>
      <c r="E110" s="68"/>
      <c r="F110" s="110" t="str">
        <f>'Fixed inputs'!F387</f>
        <v>HV</v>
      </c>
      <c r="G110" s="110" t="str">
        <f>'Fixed inputs'!G387</f>
        <v>scalar</v>
      </c>
      <c r="H110" s="147">
        <f>'Fixed inputs'!H387</f>
        <v>0.5</v>
      </c>
      <c r="I110" s="125"/>
      <c r="J110" s="125"/>
      <c r="K110" s="125"/>
      <c r="L110" s="125"/>
      <c r="M110" s="125"/>
      <c r="N110" s="125"/>
      <c r="O110" s="69"/>
      <c r="P110" s="68"/>
      <c r="Q110" s="37"/>
    </row>
    <row r="111" spans="1:17" x14ac:dyDescent="0.25">
      <c r="A111" s="68"/>
      <c r="B111" s="68"/>
      <c r="C111" s="68"/>
      <c r="D111" s="68"/>
      <c r="E111" s="68"/>
      <c r="F111" s="112" t="str">
        <f>'Fixed inputs'!F388</f>
        <v>LV</v>
      </c>
      <c r="G111" s="112" t="str">
        <f>'Fixed inputs'!G388</f>
        <v>scalar</v>
      </c>
      <c r="H111" s="182"/>
      <c r="I111" s="125"/>
      <c r="J111" s="125"/>
      <c r="K111" s="125"/>
      <c r="L111" s="125"/>
      <c r="M111" s="125"/>
      <c r="N111" s="125"/>
      <c r="O111" s="69"/>
      <c r="P111" s="68"/>
      <c r="Q111" s="37"/>
    </row>
    <row r="112" spans="1:17" x14ac:dyDescent="0.25">
      <c r="A112" s="68"/>
      <c r="B112" s="68"/>
      <c r="C112" s="68"/>
      <c r="D112" s="68"/>
      <c r="E112" s="68"/>
      <c r="F112" s="68"/>
      <c r="G112" s="68"/>
      <c r="H112" s="69"/>
      <c r="I112" s="69"/>
      <c r="J112" s="69"/>
      <c r="K112" s="69"/>
      <c r="L112" s="69"/>
      <c r="M112" s="69"/>
      <c r="N112" s="69"/>
      <c r="O112" s="69"/>
      <c r="P112" s="68"/>
      <c r="Q112" s="37"/>
    </row>
    <row r="113" spans="1:17" x14ac:dyDescent="0.25">
      <c r="A113" s="68"/>
      <c r="B113" s="68"/>
      <c r="C113" s="68"/>
      <c r="D113" s="68"/>
      <c r="E113" s="107" t="s">
        <v>259</v>
      </c>
      <c r="F113" s="68"/>
      <c r="G113" s="68"/>
      <c r="H113" s="69"/>
      <c r="I113" s="69"/>
      <c r="J113" s="69"/>
      <c r="K113" s="69"/>
      <c r="L113" s="69"/>
      <c r="M113" s="69"/>
      <c r="N113" s="69"/>
      <c r="O113" s="69"/>
      <c r="P113" s="68"/>
      <c r="Q113" s="37"/>
    </row>
    <row r="114" spans="1:17" x14ac:dyDescent="0.25">
      <c r="A114" s="110"/>
      <c r="B114" s="68"/>
      <c r="C114" s="68"/>
      <c r="D114" s="68"/>
      <c r="E114" s="68"/>
      <c r="F114" s="108" t="s">
        <v>541</v>
      </c>
      <c r="G114" s="108" t="s">
        <v>179</v>
      </c>
      <c r="H114" s="140"/>
      <c r="I114" s="183" t="s">
        <v>314</v>
      </c>
      <c r="J114" s="128"/>
      <c r="K114" s="128"/>
      <c r="L114" s="128"/>
      <c r="M114" s="128"/>
      <c r="N114" s="184">
        <f>IF($H$106, ($H$102 + $H109 * $H$104) / ($H$102 + $H$104), N$116)</f>
        <v>0.9568459949320598</v>
      </c>
      <c r="O114" s="69"/>
      <c r="P114" s="110" t="s">
        <v>566</v>
      </c>
      <c r="Q114" s="37"/>
    </row>
    <row r="115" spans="1:17" x14ac:dyDescent="0.25">
      <c r="A115" s="110"/>
      <c r="B115" s="68"/>
      <c r="C115" s="68"/>
      <c r="D115" s="68"/>
      <c r="E115" s="68"/>
      <c r="F115" s="110" t="s">
        <v>542</v>
      </c>
      <c r="G115" s="110" t="s">
        <v>179</v>
      </c>
      <c r="H115" s="125"/>
      <c r="I115" s="138" t="s">
        <v>314</v>
      </c>
      <c r="J115" s="155"/>
      <c r="K115" s="155"/>
      <c r="L115" s="155"/>
      <c r="M115" s="185">
        <f>IF($H$106, ($H$102 + $H110 * $H$104) / ($H$102 + $H$104), M$116)</f>
        <v>0.97123066328803986</v>
      </c>
      <c r="N115" s="185">
        <f>IF($H$106, ($H$102 + $H110 * $H$104) / ($H$102 + $H$104), N$116)</f>
        <v>0.97123066328803986</v>
      </c>
      <c r="O115" s="69"/>
      <c r="P115" s="110" t="s">
        <v>566</v>
      </c>
      <c r="Q115" s="37"/>
    </row>
    <row r="116" spans="1:17" x14ac:dyDescent="0.25">
      <c r="A116" s="110"/>
      <c r="B116" s="68"/>
      <c r="C116" s="68"/>
      <c r="D116" s="68"/>
      <c r="E116" s="68"/>
      <c r="F116" s="112" t="s">
        <v>543</v>
      </c>
      <c r="G116" s="112" t="s">
        <v>179</v>
      </c>
      <c r="H116" s="141"/>
      <c r="I116" s="186" t="s">
        <v>314</v>
      </c>
      <c r="J116" s="36">
        <v>1</v>
      </c>
      <c r="K116" s="36">
        <v>1</v>
      </c>
      <c r="L116" s="36">
        <v>1</v>
      </c>
      <c r="M116" s="36">
        <v>1</v>
      </c>
      <c r="N116" s="36">
        <v>1</v>
      </c>
      <c r="O116" s="69"/>
      <c r="P116" s="110" t="s">
        <v>566</v>
      </c>
      <c r="Q116" s="37"/>
    </row>
    <row r="117" spans="1:17" x14ac:dyDescent="0.25">
      <c r="A117" s="68"/>
      <c r="B117" s="68"/>
      <c r="C117" s="68"/>
      <c r="D117" s="68"/>
      <c r="E117" s="68"/>
      <c r="F117" s="68"/>
      <c r="G117" s="68"/>
      <c r="H117" s="69"/>
      <c r="I117" s="69"/>
      <c r="J117" s="69"/>
      <c r="K117" s="69"/>
      <c r="L117" s="69"/>
      <c r="M117" s="69"/>
      <c r="N117" s="69"/>
      <c r="O117" s="69"/>
      <c r="P117" s="68"/>
      <c r="Q117" s="37"/>
    </row>
    <row r="118" spans="1:17" x14ac:dyDescent="0.25">
      <c r="A118" s="110"/>
      <c r="B118" s="68"/>
      <c r="C118" s="68"/>
      <c r="D118" s="68"/>
      <c r="E118" s="110" t="s">
        <v>260</v>
      </c>
      <c r="F118" s="68"/>
      <c r="G118" s="110" t="str">
        <f>'DNO inputs'!G391</f>
        <v>GWh per year</v>
      </c>
      <c r="H118" s="125"/>
      <c r="I118" s="138" t="s">
        <v>314</v>
      </c>
      <c r="J118" s="125">
        <f>SUMPRODUCT($H93:$H95, J114:J116)</f>
        <v>16988.7</v>
      </c>
      <c r="K118" s="125">
        <f>SUMPRODUCT($H93:$H95, K114:K116)</f>
        <v>16988.7</v>
      </c>
      <c r="L118" s="125">
        <f>SUMPRODUCT($H93:$H95, L114:L116)</f>
        <v>16988.7</v>
      </c>
      <c r="M118" s="125">
        <f>SUMPRODUCT($H93:$H95, M114:M116)</f>
        <v>23972.722576637967</v>
      </c>
      <c r="N118" s="125">
        <f>SUMPRODUCT($H93:$H95, N114:N116)</f>
        <v>25333.548950630342</v>
      </c>
      <c r="O118" s="69"/>
      <c r="P118" s="110" t="s">
        <v>580</v>
      </c>
      <c r="Q118" s="37"/>
    </row>
    <row r="119" spans="1:17" x14ac:dyDescent="0.25">
      <c r="A119" s="68"/>
      <c r="B119" s="68"/>
      <c r="C119" s="68"/>
      <c r="D119" s="68"/>
      <c r="E119" s="104"/>
      <c r="F119" s="68"/>
      <c r="G119" s="68"/>
      <c r="H119" s="69"/>
      <c r="I119" s="69"/>
      <c r="J119" s="69"/>
      <c r="K119" s="69"/>
      <c r="L119" s="69"/>
      <c r="M119" s="69"/>
      <c r="N119" s="69"/>
      <c r="O119" s="69"/>
      <c r="P119" s="68"/>
      <c r="Q119" s="37"/>
    </row>
    <row r="120" spans="1:17" x14ac:dyDescent="0.25">
      <c r="A120" s="68"/>
      <c r="B120" s="68"/>
      <c r="C120" s="68"/>
      <c r="D120" s="68"/>
      <c r="E120" s="110" t="s">
        <v>471</v>
      </c>
      <c r="F120" s="68"/>
      <c r="G120" s="110" t="s">
        <v>470</v>
      </c>
      <c r="H120" s="125"/>
      <c r="I120" s="125"/>
      <c r="J120" s="125" t="b">
        <f>J118 &gt; 0</f>
        <v>1</v>
      </c>
      <c r="K120" s="125" t="b">
        <f>K118 &gt; 0</f>
        <v>1</v>
      </c>
      <c r="L120" s="125" t="b">
        <f>L118 &gt; 0</f>
        <v>1</v>
      </c>
      <c r="M120" s="125" t="b">
        <f>M118 &gt; 0</f>
        <v>1</v>
      </c>
      <c r="N120" s="125" t="b">
        <f>N118 &gt; 0</f>
        <v>1</v>
      </c>
      <c r="O120" s="69"/>
      <c r="P120" s="68"/>
      <c r="Q120" s="37"/>
    </row>
    <row r="121" spans="1:17" x14ac:dyDescent="0.25">
      <c r="A121" s="68"/>
      <c r="B121" s="68"/>
      <c r="C121" s="68"/>
      <c r="D121" s="68"/>
      <c r="E121" s="104"/>
      <c r="F121" s="68"/>
      <c r="G121" s="68"/>
      <c r="H121" s="69"/>
      <c r="I121" s="69"/>
      <c r="J121" s="69"/>
      <c r="K121" s="69"/>
      <c r="L121" s="69"/>
      <c r="M121" s="69"/>
      <c r="N121" s="69"/>
      <c r="O121" s="69"/>
      <c r="P121" s="68"/>
      <c r="Q121" s="37"/>
    </row>
    <row r="122" spans="1:17" x14ac:dyDescent="0.25">
      <c r="A122" s="68"/>
      <c r="B122" s="102" t="s">
        <v>346</v>
      </c>
      <c r="C122" s="102"/>
      <c r="D122" s="102"/>
      <c r="E122" s="102"/>
      <c r="F122" s="102"/>
      <c r="G122" s="102"/>
      <c r="H122" s="103"/>
      <c r="I122" s="103"/>
      <c r="J122" s="103"/>
      <c r="K122" s="103"/>
      <c r="L122" s="103"/>
      <c r="M122" s="103"/>
      <c r="N122" s="103"/>
      <c r="O122" s="103"/>
      <c r="P122" s="102"/>
      <c r="Q122" s="37"/>
    </row>
    <row r="123" spans="1:17" x14ac:dyDescent="0.25">
      <c r="A123" s="68"/>
      <c r="B123" s="68"/>
      <c r="C123" s="68"/>
      <c r="D123" s="68"/>
      <c r="E123" s="68"/>
      <c r="F123" s="68"/>
      <c r="G123" s="68"/>
      <c r="H123" s="69"/>
      <c r="I123" s="69"/>
      <c r="J123" s="69"/>
      <c r="K123" s="69"/>
      <c r="L123" s="69"/>
      <c r="M123" s="69"/>
      <c r="N123" s="69"/>
      <c r="O123" s="69"/>
      <c r="P123" s="68"/>
      <c r="Q123" s="37"/>
    </row>
    <row r="124" spans="1:17" x14ac:dyDescent="0.25">
      <c r="A124" s="68"/>
      <c r="B124" s="68"/>
      <c r="C124" s="104" t="s">
        <v>455</v>
      </c>
      <c r="D124" s="104"/>
      <c r="E124" s="68"/>
      <c r="F124" s="68"/>
      <c r="G124" s="68"/>
      <c r="H124" s="69"/>
      <c r="I124" s="69"/>
      <c r="J124" s="69"/>
      <c r="K124" s="69"/>
      <c r="L124" s="69"/>
      <c r="M124" s="69"/>
      <c r="N124" s="69"/>
      <c r="O124" s="69"/>
      <c r="P124" s="68"/>
      <c r="Q124" s="37"/>
    </row>
    <row r="125" spans="1:17" x14ac:dyDescent="0.25">
      <c r="A125" s="68"/>
      <c r="B125" s="68"/>
      <c r="C125" s="104"/>
      <c r="D125" s="104"/>
      <c r="E125" s="68"/>
      <c r="F125" s="68"/>
      <c r="G125" s="68"/>
      <c r="H125" s="69"/>
      <c r="I125" s="69"/>
      <c r="J125" s="69"/>
      <c r="K125" s="69"/>
      <c r="L125" s="69"/>
      <c r="M125" s="69"/>
      <c r="N125" s="69"/>
      <c r="O125" s="69"/>
      <c r="P125" s="68"/>
      <c r="Q125" s="37"/>
    </row>
    <row r="126" spans="1:17" x14ac:dyDescent="0.25">
      <c r="A126" s="68"/>
      <c r="B126" s="96"/>
      <c r="C126" s="105" t="s">
        <v>655</v>
      </c>
      <c r="D126" s="105"/>
      <c r="E126" s="105"/>
      <c r="F126" s="105"/>
      <c r="G126" s="105"/>
      <c r="H126" s="106"/>
      <c r="I126" s="106"/>
      <c r="J126" s="106"/>
      <c r="K126" s="106"/>
      <c r="L126" s="106"/>
      <c r="M126" s="106"/>
      <c r="N126" s="106"/>
      <c r="O126" s="106"/>
      <c r="P126" s="105"/>
      <c r="Q126" s="37"/>
    </row>
    <row r="127" spans="1:17" x14ac:dyDescent="0.25">
      <c r="A127" s="68"/>
      <c r="B127" s="68"/>
      <c r="C127" s="104"/>
      <c r="D127" s="104"/>
      <c r="E127" s="68"/>
      <c r="F127" s="68"/>
      <c r="G127" s="68"/>
      <c r="H127" s="69"/>
      <c r="I127" s="69"/>
      <c r="J127" s="69"/>
      <c r="K127" s="69"/>
      <c r="L127" s="69"/>
      <c r="M127" s="69"/>
      <c r="N127" s="69"/>
      <c r="O127" s="69"/>
      <c r="P127" s="68"/>
      <c r="Q127" s="37"/>
    </row>
    <row r="128" spans="1:17" x14ac:dyDescent="0.25">
      <c r="A128" s="110"/>
      <c r="B128" s="68"/>
      <c r="C128" s="68"/>
      <c r="D128" s="104"/>
      <c r="E128" s="107" t="s">
        <v>410</v>
      </c>
      <c r="F128" s="68"/>
      <c r="G128" s="68"/>
      <c r="H128" s="69"/>
      <c r="I128" s="127" t="s">
        <v>314</v>
      </c>
      <c r="J128" s="69"/>
      <c r="K128" s="69"/>
      <c r="L128" s="69"/>
      <c r="M128" s="69"/>
      <c r="N128" s="69"/>
      <c r="O128" s="69"/>
      <c r="P128" s="110" t="s">
        <v>581</v>
      </c>
      <c r="Q128" s="37"/>
    </row>
    <row r="129" spans="1:17" x14ac:dyDescent="0.25">
      <c r="A129" s="68"/>
      <c r="B129" s="68"/>
      <c r="C129" s="68"/>
      <c r="D129" s="68"/>
      <c r="E129" s="68"/>
      <c r="F129" s="108" t="s">
        <v>267</v>
      </c>
      <c r="G129" s="108" t="s">
        <v>472</v>
      </c>
      <c r="H129" s="140"/>
      <c r="I129" s="140"/>
      <c r="J129" s="140">
        <f t="shared" ref="J129:N130" si="1">IF(J$120, J83 / J$118, 0)</f>
        <v>1677.4092374999968</v>
      </c>
      <c r="K129" s="140">
        <f t="shared" si="1"/>
        <v>2828.0459695808358</v>
      </c>
      <c r="L129" s="140">
        <f t="shared" si="1"/>
        <v>1185.7060719157339</v>
      </c>
      <c r="M129" s="140">
        <f t="shared" si="1"/>
        <v>2345.1040240283073</v>
      </c>
      <c r="N129" s="140">
        <f t="shared" si="1"/>
        <v>3800.1886905661804</v>
      </c>
      <c r="O129" s="69"/>
      <c r="P129" s="68"/>
      <c r="Q129" s="37"/>
    </row>
    <row r="130" spans="1:17" x14ac:dyDescent="0.25">
      <c r="A130" s="68"/>
      <c r="B130" s="68"/>
      <c r="C130" s="68"/>
      <c r="D130" s="68"/>
      <c r="E130" s="68"/>
      <c r="F130" s="112" t="s">
        <v>268</v>
      </c>
      <c r="G130" s="112" t="s">
        <v>472</v>
      </c>
      <c r="H130" s="141"/>
      <c r="I130" s="142"/>
      <c r="J130" s="142">
        <f t="shared" si="1"/>
        <v>1737.1500730195621</v>
      </c>
      <c r="K130" s="142">
        <f t="shared" si="1"/>
        <v>2964.8926993213777</v>
      </c>
      <c r="L130" s="142">
        <f t="shared" si="1"/>
        <v>1242.4293493502005</v>
      </c>
      <c r="M130" s="142">
        <f t="shared" si="1"/>
        <v>2466.4509655964316</v>
      </c>
      <c r="N130" s="142">
        <f t="shared" si="1"/>
        <v>3515.4895947909718</v>
      </c>
      <c r="O130" s="69"/>
      <c r="P130" s="68"/>
      <c r="Q130" s="37"/>
    </row>
    <row r="131" spans="1:17" x14ac:dyDescent="0.25">
      <c r="A131" s="68"/>
      <c r="B131" s="68"/>
      <c r="C131" s="68"/>
      <c r="D131" s="68"/>
      <c r="E131" s="68"/>
      <c r="F131" s="68"/>
      <c r="G131" s="68"/>
      <c r="H131" s="69"/>
      <c r="I131" s="69"/>
      <c r="J131" s="69"/>
      <c r="K131" s="69"/>
      <c r="L131" s="69"/>
      <c r="M131" s="69"/>
      <c r="N131" s="69"/>
      <c r="O131" s="69"/>
      <c r="P131" s="68"/>
      <c r="Q131" s="37"/>
    </row>
    <row r="132" spans="1:17" x14ac:dyDescent="0.25">
      <c r="A132" s="110"/>
      <c r="B132" s="68"/>
      <c r="C132" s="68"/>
      <c r="D132" s="68"/>
      <c r="E132" s="107" t="s">
        <v>473</v>
      </c>
      <c r="F132" s="68"/>
      <c r="G132" s="68"/>
      <c r="H132" s="69"/>
      <c r="I132" s="127" t="s">
        <v>314</v>
      </c>
      <c r="J132" s="69"/>
      <c r="K132" s="69"/>
      <c r="L132" s="69"/>
      <c r="M132" s="69"/>
      <c r="N132" s="69"/>
      <c r="O132" s="69"/>
      <c r="P132" s="110" t="s">
        <v>582</v>
      </c>
      <c r="Q132" s="37"/>
    </row>
    <row r="133" spans="1:17" x14ac:dyDescent="0.25">
      <c r="A133" s="68"/>
      <c r="B133" s="68"/>
      <c r="C133" s="68"/>
      <c r="D133" s="68"/>
      <c r="E133" s="68"/>
      <c r="F133" s="108" t="s">
        <v>267</v>
      </c>
      <c r="G133" s="108" t="s">
        <v>472</v>
      </c>
      <c r="H133" s="140">
        <f>SUM(J129:N129)</f>
        <v>11836.453993591054</v>
      </c>
      <c r="I133" s="125"/>
      <c r="J133" s="125"/>
      <c r="K133" s="125"/>
      <c r="L133" s="125"/>
      <c r="M133" s="125"/>
      <c r="N133" s="125"/>
      <c r="O133" s="69"/>
      <c r="P133" s="68"/>
      <c r="Q133" s="37"/>
    </row>
    <row r="134" spans="1:17" x14ac:dyDescent="0.25">
      <c r="A134" s="68"/>
      <c r="B134" s="68"/>
      <c r="C134" s="68"/>
      <c r="D134" s="68"/>
      <c r="E134" s="68"/>
      <c r="F134" s="112" t="s">
        <v>268</v>
      </c>
      <c r="G134" s="112" t="s">
        <v>472</v>
      </c>
      <c r="H134" s="141">
        <f>SUM(J130:N130)</f>
        <v>11926.412682078544</v>
      </c>
      <c r="I134" s="125"/>
      <c r="J134" s="125"/>
      <c r="K134" s="125"/>
      <c r="L134" s="125"/>
      <c r="M134" s="125"/>
      <c r="N134" s="125"/>
      <c r="O134" s="69"/>
      <c r="P134" s="68"/>
      <c r="Q134" s="37"/>
    </row>
    <row r="135" spans="1:17" x14ac:dyDescent="0.25">
      <c r="A135" s="68"/>
      <c r="B135" s="68"/>
      <c r="C135" s="68"/>
      <c r="D135" s="68"/>
      <c r="E135" s="68"/>
      <c r="F135" s="68"/>
      <c r="G135" s="68"/>
      <c r="H135" s="69"/>
      <c r="I135" s="69"/>
      <c r="J135" s="69"/>
      <c r="K135" s="69"/>
      <c r="L135" s="69"/>
      <c r="M135" s="69"/>
      <c r="N135" s="69"/>
      <c r="O135" s="69"/>
      <c r="P135" s="68"/>
      <c r="Q135" s="37"/>
    </row>
    <row r="136" spans="1:17" x14ac:dyDescent="0.25">
      <c r="A136" s="110"/>
      <c r="B136" s="68"/>
      <c r="C136" s="68"/>
      <c r="D136" s="68"/>
      <c r="E136" s="110" t="s">
        <v>261</v>
      </c>
      <c r="F136" s="209"/>
      <c r="G136" s="110" t="s">
        <v>472</v>
      </c>
      <c r="H136" s="125">
        <f>IF(N120, H64 / N118, 0)</f>
        <v>821.78071617881221</v>
      </c>
      <c r="I136" s="138" t="s">
        <v>314</v>
      </c>
      <c r="J136" s="125"/>
      <c r="K136" s="125"/>
      <c r="L136" s="125"/>
      <c r="M136" s="125"/>
      <c r="N136" s="125"/>
      <c r="O136" s="69"/>
      <c r="P136" s="110" t="s">
        <v>581</v>
      </c>
      <c r="Q136" s="37"/>
    </row>
    <row r="137" spans="1:17" x14ac:dyDescent="0.25">
      <c r="A137" s="68"/>
      <c r="B137" s="68"/>
      <c r="C137" s="68"/>
      <c r="D137" s="68"/>
      <c r="E137" s="68"/>
      <c r="F137" s="68"/>
      <c r="G137" s="68"/>
      <c r="H137" s="69"/>
      <c r="I137" s="69"/>
      <c r="J137" s="69"/>
      <c r="K137" s="69"/>
      <c r="L137" s="69"/>
      <c r="M137" s="69"/>
      <c r="N137" s="69"/>
      <c r="O137" s="69"/>
      <c r="P137" s="68"/>
      <c r="Q137" s="37"/>
    </row>
    <row r="138" spans="1:17" x14ac:dyDescent="0.25">
      <c r="A138" s="68"/>
      <c r="B138" s="68"/>
      <c r="C138" s="68"/>
      <c r="D138" s="68"/>
      <c r="E138" s="107" t="s">
        <v>531</v>
      </c>
      <c r="F138" s="68"/>
      <c r="G138" s="68"/>
      <c r="H138" s="69"/>
      <c r="I138" s="69"/>
      <c r="J138" s="69"/>
      <c r="K138" s="69"/>
      <c r="L138" s="69"/>
      <c r="M138" s="69"/>
      <c r="N138" s="69"/>
      <c r="O138" s="69"/>
      <c r="P138" s="68"/>
      <c r="Q138" s="37"/>
    </row>
    <row r="139" spans="1:17" x14ac:dyDescent="0.25">
      <c r="A139" s="68"/>
      <c r="B139" s="68"/>
      <c r="C139" s="68"/>
      <c r="D139" s="68"/>
      <c r="E139" s="68"/>
      <c r="F139" s="108" t="s">
        <v>267</v>
      </c>
      <c r="G139" s="108" t="s">
        <v>470</v>
      </c>
      <c r="H139" s="140" t="b">
        <f>H133 + H$136 &gt; 0</f>
        <v>1</v>
      </c>
      <c r="I139" s="125"/>
      <c r="J139" s="125"/>
      <c r="K139" s="125"/>
      <c r="L139" s="125"/>
      <c r="M139" s="125"/>
      <c r="N139" s="125"/>
      <c r="O139" s="69"/>
      <c r="P139" s="68"/>
      <c r="Q139" s="37"/>
    </row>
    <row r="140" spans="1:17" x14ac:dyDescent="0.25">
      <c r="A140" s="68"/>
      <c r="B140" s="68"/>
      <c r="C140" s="68"/>
      <c r="D140" s="68"/>
      <c r="E140" s="68"/>
      <c r="F140" s="112" t="s">
        <v>268</v>
      </c>
      <c r="G140" s="112" t="s">
        <v>470</v>
      </c>
      <c r="H140" s="141" t="b">
        <f>H134 + H$136 &gt; 0</f>
        <v>1</v>
      </c>
      <c r="I140" s="125"/>
      <c r="J140" s="125"/>
      <c r="K140" s="125"/>
      <c r="L140" s="125"/>
      <c r="M140" s="125"/>
      <c r="N140" s="125"/>
      <c r="O140" s="69"/>
      <c r="P140" s="68"/>
      <c r="Q140" s="37"/>
    </row>
    <row r="141" spans="1:17" x14ac:dyDescent="0.25">
      <c r="A141" s="68"/>
      <c r="B141" s="68"/>
      <c r="C141" s="68"/>
      <c r="D141" s="68"/>
      <c r="E141" s="68"/>
      <c r="F141" s="68"/>
      <c r="G141" s="68"/>
      <c r="H141" s="69"/>
      <c r="I141" s="69"/>
      <c r="J141" s="69"/>
      <c r="K141" s="69"/>
      <c r="L141" s="69"/>
      <c r="M141" s="69"/>
      <c r="N141" s="69"/>
      <c r="O141" s="69"/>
      <c r="P141" s="68"/>
      <c r="Q141" s="37"/>
    </row>
    <row r="142" spans="1:17" x14ac:dyDescent="0.25">
      <c r="A142" s="68"/>
      <c r="B142" s="96"/>
      <c r="C142" s="105" t="s">
        <v>656</v>
      </c>
      <c r="D142" s="105"/>
      <c r="E142" s="105"/>
      <c r="F142" s="105"/>
      <c r="G142" s="105"/>
      <c r="H142" s="106"/>
      <c r="I142" s="106"/>
      <c r="J142" s="106"/>
      <c r="K142" s="106"/>
      <c r="L142" s="106"/>
      <c r="M142" s="106"/>
      <c r="N142" s="106"/>
      <c r="O142" s="106"/>
      <c r="P142" s="105"/>
      <c r="Q142" s="37"/>
    </row>
    <row r="143" spans="1:17" x14ac:dyDescent="0.25">
      <c r="A143" s="68"/>
      <c r="B143" s="68"/>
      <c r="C143" s="104"/>
      <c r="D143" s="104"/>
      <c r="E143" s="68"/>
      <c r="F143" s="68"/>
      <c r="G143" s="68"/>
      <c r="H143" s="69"/>
      <c r="I143" s="69"/>
      <c r="J143" s="69"/>
      <c r="K143" s="69"/>
      <c r="L143" s="69"/>
      <c r="M143" s="69"/>
      <c r="N143" s="69"/>
      <c r="O143" s="69"/>
      <c r="P143" s="68"/>
      <c r="Q143" s="37"/>
    </row>
    <row r="144" spans="1:17" x14ac:dyDescent="0.25">
      <c r="A144" s="110"/>
      <c r="B144" s="68"/>
      <c r="C144" s="68"/>
      <c r="D144" s="104"/>
      <c r="E144" s="107" t="s">
        <v>409</v>
      </c>
      <c r="F144" s="68"/>
      <c r="G144" s="68"/>
      <c r="H144" s="69"/>
      <c r="I144" s="127" t="s">
        <v>314</v>
      </c>
      <c r="J144" s="69"/>
      <c r="K144" s="69"/>
      <c r="L144" s="69"/>
      <c r="M144" s="69"/>
      <c r="N144" s="69"/>
      <c r="O144" s="69"/>
      <c r="P144" s="110" t="s">
        <v>582</v>
      </c>
      <c r="Q144" s="37"/>
    </row>
    <row r="145" spans="1:17" x14ac:dyDescent="0.25">
      <c r="A145" s="68"/>
      <c r="B145" s="68"/>
      <c r="C145" s="68"/>
      <c r="D145" s="68"/>
      <c r="E145" s="68"/>
      <c r="F145" s="108" t="s">
        <v>267</v>
      </c>
      <c r="G145" s="108" t="s">
        <v>44</v>
      </c>
      <c r="H145" s="144"/>
      <c r="I145" s="144"/>
      <c r="J145" s="175">
        <f t="shared" ref="J145:N146" si="2">IF(J$120, J129 / ($H133 + $H$136), 0)</f>
        <v>0.13251525792971278</v>
      </c>
      <c r="K145" s="175">
        <f t="shared" si="2"/>
        <v>0.22341551048963379</v>
      </c>
      <c r="L145" s="175">
        <f t="shared" si="2"/>
        <v>9.3670728905080533E-2</v>
      </c>
      <c r="M145" s="175">
        <f t="shared" si="2"/>
        <v>0.18526311747232113</v>
      </c>
      <c r="N145" s="175">
        <f t="shared" si="2"/>
        <v>0.30021474381677588</v>
      </c>
      <c r="O145" s="69"/>
      <c r="P145" s="68"/>
      <c r="Q145" s="37"/>
    </row>
    <row r="146" spans="1:17" x14ac:dyDescent="0.25">
      <c r="A146" s="68"/>
      <c r="B146" s="68"/>
      <c r="C146" s="68"/>
      <c r="D146" s="68"/>
      <c r="E146" s="68"/>
      <c r="F146" s="112" t="s">
        <v>268</v>
      </c>
      <c r="G146" s="112" t="s">
        <v>44</v>
      </c>
      <c r="H146" s="145"/>
      <c r="I146" s="146"/>
      <c r="J146" s="187">
        <f t="shared" si="2"/>
        <v>0.13626637271262498</v>
      </c>
      <c r="K146" s="187">
        <f t="shared" si="2"/>
        <v>0.23257355820524897</v>
      </c>
      <c r="L146" s="187">
        <f t="shared" si="2"/>
        <v>9.745924858027627E-2</v>
      </c>
      <c r="M146" s="187">
        <f t="shared" si="2"/>
        <v>0.19347454878850434</v>
      </c>
      <c r="N146" s="188">
        <f t="shared" si="2"/>
        <v>0.27576374823992944</v>
      </c>
      <c r="O146" s="69"/>
      <c r="P146" s="68"/>
      <c r="Q146" s="37"/>
    </row>
    <row r="147" spans="1:17" x14ac:dyDescent="0.25">
      <c r="A147" s="68"/>
      <c r="B147" s="68"/>
      <c r="C147" s="68"/>
      <c r="D147" s="68"/>
      <c r="E147" s="68"/>
      <c r="F147" s="68"/>
      <c r="G147" s="68"/>
      <c r="H147" s="69"/>
      <c r="I147" s="69"/>
      <c r="J147" s="69"/>
      <c r="K147" s="69"/>
      <c r="L147" s="69"/>
      <c r="M147" s="69"/>
      <c r="N147" s="69"/>
      <c r="O147" s="69"/>
      <c r="P147" s="68"/>
      <c r="Q147" s="37"/>
    </row>
    <row r="148" spans="1:17" x14ac:dyDescent="0.25">
      <c r="A148" s="68"/>
      <c r="B148" s="68"/>
      <c r="C148" s="68"/>
      <c r="D148" s="68"/>
      <c r="E148" s="107" t="s">
        <v>411</v>
      </c>
      <c r="F148" s="68"/>
      <c r="G148" s="68"/>
      <c r="H148" s="69"/>
      <c r="I148" s="69"/>
      <c r="J148" s="69"/>
      <c r="K148" s="69"/>
      <c r="L148" s="69"/>
      <c r="M148" s="69"/>
      <c r="N148" s="69"/>
      <c r="O148" s="69"/>
      <c r="P148" s="68"/>
      <c r="Q148" s="37"/>
    </row>
    <row r="149" spans="1:17" x14ac:dyDescent="0.25">
      <c r="A149" s="68"/>
      <c r="B149" s="116"/>
      <c r="C149" s="116"/>
      <c r="D149" s="116"/>
      <c r="E149" s="116"/>
      <c r="F149" s="189" t="s">
        <v>267</v>
      </c>
      <c r="G149" s="189" t="s">
        <v>44</v>
      </c>
      <c r="H149" s="190">
        <f>IF(H139, H$136 / (H133 + H$136), 0)</f>
        <v>6.4920641386475977E-2</v>
      </c>
      <c r="I149" s="191" t="s">
        <v>314</v>
      </c>
      <c r="J149" s="192"/>
      <c r="K149" s="192"/>
      <c r="L149" s="192"/>
      <c r="M149" s="192"/>
      <c r="N149" s="192"/>
      <c r="O149" s="120"/>
      <c r="P149" s="118" t="s">
        <v>565</v>
      </c>
      <c r="Q149" s="121"/>
    </row>
    <row r="150" spans="1:17" x14ac:dyDescent="0.25">
      <c r="A150" s="68"/>
      <c r="B150" s="68"/>
      <c r="C150" s="68"/>
      <c r="D150" s="68"/>
      <c r="E150" s="68"/>
      <c r="F150" s="112" t="s">
        <v>268</v>
      </c>
      <c r="G150" s="112" t="s">
        <v>44</v>
      </c>
      <c r="H150" s="193">
        <f>IF(H140, H$136 / (H134 + H$136), 0)</f>
        <v>6.4462523473416036E-2</v>
      </c>
      <c r="I150" s="130"/>
      <c r="J150" s="130"/>
      <c r="K150" s="130"/>
      <c r="L150" s="130"/>
      <c r="M150" s="130"/>
      <c r="N150" s="130"/>
      <c r="O150" s="69"/>
      <c r="P150" s="68"/>
      <c r="Q150" s="37"/>
    </row>
    <row r="151" spans="1:17" x14ac:dyDescent="0.25">
      <c r="A151" s="68"/>
      <c r="B151" s="68"/>
      <c r="C151" s="68"/>
      <c r="D151" s="68"/>
      <c r="E151" s="68"/>
      <c r="F151" s="68"/>
      <c r="G151" s="68"/>
      <c r="H151" s="69"/>
      <c r="I151" s="69"/>
      <c r="J151" s="69"/>
      <c r="K151" s="69"/>
      <c r="L151" s="69"/>
      <c r="M151" s="69"/>
      <c r="N151" s="69"/>
      <c r="O151" s="69"/>
      <c r="P151" s="68"/>
      <c r="Q151" s="37"/>
    </row>
    <row r="152" spans="1:17" x14ac:dyDescent="0.25">
      <c r="A152" s="68"/>
      <c r="B152" s="68"/>
      <c r="C152" s="68"/>
      <c r="D152" s="68"/>
      <c r="E152" s="107" t="s">
        <v>239</v>
      </c>
      <c r="F152" s="68"/>
      <c r="G152" s="68"/>
      <c r="H152" s="69"/>
      <c r="I152" s="69"/>
      <c r="J152" s="69"/>
      <c r="K152" s="69"/>
      <c r="L152" s="69"/>
      <c r="M152" s="69"/>
      <c r="N152" s="69"/>
      <c r="O152" s="69"/>
      <c r="P152" s="68"/>
      <c r="Q152" s="37"/>
    </row>
    <row r="153" spans="1:17" x14ac:dyDescent="0.25">
      <c r="A153" s="68"/>
      <c r="B153" s="68"/>
      <c r="C153" s="68"/>
      <c r="D153" s="68"/>
      <c r="E153" s="110"/>
      <c r="F153" s="108" t="s">
        <v>267</v>
      </c>
      <c r="G153" s="108" t="s">
        <v>231</v>
      </c>
      <c r="H153" s="221">
        <f>IF(H149 + SUM(J145:N145) = 1, 0, 1)</f>
        <v>0</v>
      </c>
      <c r="I153" s="130"/>
      <c r="J153" s="130"/>
      <c r="K153" s="130"/>
      <c r="L153" s="130"/>
      <c r="M153" s="130"/>
      <c r="N153" s="130"/>
      <c r="O153" s="69"/>
      <c r="P153" s="68"/>
      <c r="Q153" s="37"/>
    </row>
    <row r="154" spans="1:17" x14ac:dyDescent="0.25">
      <c r="A154" s="68"/>
      <c r="B154" s="68"/>
      <c r="C154" s="68"/>
      <c r="D154" s="68"/>
      <c r="E154" s="110"/>
      <c r="F154" s="112" t="s">
        <v>268</v>
      </c>
      <c r="G154" s="112" t="s">
        <v>231</v>
      </c>
      <c r="H154" s="222">
        <f>IF(H150 + SUM(J146:N146) = 1, 0, 1)</f>
        <v>0</v>
      </c>
      <c r="I154" s="130"/>
      <c r="J154" s="130"/>
      <c r="K154" s="130"/>
      <c r="L154" s="130"/>
      <c r="M154" s="130"/>
      <c r="N154" s="130"/>
      <c r="O154" s="69"/>
      <c r="P154" s="68"/>
      <c r="Q154" s="37"/>
    </row>
    <row r="155" spans="1:17" x14ac:dyDescent="0.25">
      <c r="A155" s="68"/>
      <c r="B155" s="68"/>
      <c r="C155" s="68"/>
      <c r="D155" s="68"/>
      <c r="E155" s="104"/>
      <c r="F155" s="68"/>
      <c r="G155" s="68"/>
      <c r="H155" s="69"/>
      <c r="I155" s="69"/>
      <c r="J155" s="69"/>
      <c r="K155" s="69"/>
      <c r="L155" s="69"/>
      <c r="M155" s="69"/>
      <c r="N155" s="69"/>
      <c r="O155" s="69"/>
      <c r="P155" s="68"/>
      <c r="Q155" s="37"/>
    </row>
    <row r="156" spans="1:17" x14ac:dyDescent="0.25">
      <c r="A156" s="68"/>
      <c r="B156" s="96"/>
      <c r="C156" s="105" t="s">
        <v>657</v>
      </c>
      <c r="D156" s="105"/>
      <c r="E156" s="105"/>
      <c r="F156" s="105"/>
      <c r="G156" s="105"/>
      <c r="H156" s="106"/>
      <c r="I156" s="106"/>
      <c r="J156" s="106"/>
      <c r="K156" s="106"/>
      <c r="L156" s="106"/>
      <c r="M156" s="106"/>
      <c r="N156" s="106"/>
      <c r="O156" s="106"/>
      <c r="P156" s="105"/>
      <c r="Q156" s="37"/>
    </row>
    <row r="157" spans="1:17" x14ac:dyDescent="0.25">
      <c r="A157" s="68"/>
      <c r="B157" s="68"/>
      <c r="C157" s="104"/>
      <c r="D157" s="104"/>
      <c r="E157" s="104"/>
      <c r="F157" s="68"/>
      <c r="G157" s="68"/>
      <c r="H157" s="69"/>
      <c r="I157" s="69"/>
      <c r="J157" s="69"/>
      <c r="K157" s="69"/>
      <c r="L157" s="69"/>
      <c r="M157" s="69"/>
      <c r="N157" s="69"/>
      <c r="O157" s="69"/>
      <c r="P157" s="68"/>
      <c r="Q157" s="37"/>
    </row>
    <row r="158" spans="1:17" x14ac:dyDescent="0.25">
      <c r="A158" s="68"/>
      <c r="B158" s="68"/>
      <c r="C158" s="68"/>
      <c r="D158" s="68"/>
      <c r="E158" s="110" t="s">
        <v>257</v>
      </c>
      <c r="F158" s="194"/>
      <c r="G158" s="110" t="s">
        <v>44</v>
      </c>
      <c r="H158" s="149">
        <f>H149</f>
        <v>6.4920641386475977E-2</v>
      </c>
      <c r="I158" s="191" t="s">
        <v>314</v>
      </c>
      <c r="J158" s="192"/>
      <c r="K158" s="192"/>
      <c r="L158" s="192"/>
      <c r="M158" s="192"/>
      <c r="N158" s="192"/>
      <c r="O158" s="120"/>
      <c r="P158" s="118" t="s">
        <v>565</v>
      </c>
      <c r="Q158" s="37"/>
    </row>
    <row r="159" spans="1:17" x14ac:dyDescent="0.25">
      <c r="A159" s="68"/>
      <c r="B159" s="68"/>
      <c r="C159" s="68"/>
      <c r="D159" s="68"/>
      <c r="E159" s="104"/>
      <c r="F159" s="68"/>
      <c r="G159" s="68"/>
      <c r="H159" s="69"/>
      <c r="I159" s="69"/>
      <c r="J159" s="69"/>
      <c r="K159" s="69"/>
      <c r="L159" s="69"/>
      <c r="M159" s="69"/>
      <c r="N159" s="69"/>
      <c r="O159" s="69"/>
      <c r="P159" s="68"/>
      <c r="Q159" s="37"/>
    </row>
    <row r="160" spans="1:17" x14ac:dyDescent="0.25">
      <c r="A160" s="68"/>
      <c r="B160" s="96"/>
      <c r="C160" s="105" t="s">
        <v>658</v>
      </c>
      <c r="D160" s="105"/>
      <c r="E160" s="105"/>
      <c r="F160" s="105"/>
      <c r="G160" s="105"/>
      <c r="H160" s="106"/>
      <c r="I160" s="106"/>
      <c r="J160" s="106"/>
      <c r="K160" s="106"/>
      <c r="L160" s="106"/>
      <c r="M160" s="106"/>
      <c r="N160" s="106"/>
      <c r="O160" s="106"/>
      <c r="P160" s="105"/>
      <c r="Q160" s="37"/>
    </row>
    <row r="161" spans="1:17" x14ac:dyDescent="0.25">
      <c r="A161" s="68"/>
      <c r="B161" s="68"/>
      <c r="C161" s="104"/>
      <c r="D161" s="104"/>
      <c r="E161" s="68"/>
      <c r="F161" s="68"/>
      <c r="G161" s="68"/>
      <c r="H161" s="69"/>
      <c r="I161" s="69"/>
      <c r="J161" s="69"/>
      <c r="K161" s="69"/>
      <c r="L161" s="69"/>
      <c r="M161" s="69"/>
      <c r="N161" s="69"/>
      <c r="O161" s="69"/>
      <c r="P161" s="68"/>
      <c r="Q161" s="37"/>
    </row>
    <row r="162" spans="1:17" x14ac:dyDescent="0.25">
      <c r="A162" s="68"/>
      <c r="B162" s="68"/>
      <c r="C162" s="68"/>
      <c r="D162" s="104"/>
      <c r="E162" s="107" t="str">
        <f>MEAV!E91</f>
        <v>Share of EHV and 132kV MEAV, by network level</v>
      </c>
      <c r="F162" s="68"/>
      <c r="G162" s="68"/>
      <c r="H162" s="69"/>
      <c r="I162" s="69"/>
      <c r="J162" s="69"/>
      <c r="K162" s="69"/>
      <c r="L162" s="69"/>
      <c r="M162" s="69"/>
      <c r="N162" s="69"/>
      <c r="O162" s="69"/>
      <c r="P162" s="68"/>
      <c r="Q162" s="37"/>
    </row>
    <row r="163" spans="1:17" x14ac:dyDescent="0.25">
      <c r="A163" s="68"/>
      <c r="B163" s="68"/>
      <c r="C163" s="68"/>
      <c r="D163" s="68"/>
      <c r="E163" s="68"/>
      <c r="F163" s="108" t="str">
        <f>MEAV!F92</f>
        <v>EHV/HV</v>
      </c>
      <c r="G163" s="108" t="str">
        <f>MEAV!G92</f>
        <v>%</v>
      </c>
      <c r="H163" s="167">
        <f>MEAV!H92</f>
        <v>0.20994819047944019</v>
      </c>
      <c r="I163" s="130"/>
      <c r="J163" s="130"/>
      <c r="K163" s="130"/>
      <c r="L163" s="130"/>
      <c r="M163" s="130"/>
      <c r="N163" s="130"/>
      <c r="O163" s="69"/>
      <c r="P163" s="68"/>
      <c r="Q163" s="37"/>
    </row>
    <row r="164" spans="1:17" x14ac:dyDescent="0.25">
      <c r="A164" s="68"/>
      <c r="B164" s="68"/>
      <c r="C164" s="68"/>
      <c r="D164" s="68"/>
      <c r="E164" s="68"/>
      <c r="F164" s="110" t="str">
        <f>MEAV!F93</f>
        <v>EHV</v>
      </c>
      <c r="G164" s="110" t="str">
        <f>MEAV!G93</f>
        <v>%</v>
      </c>
      <c r="H164" s="161">
        <f>MEAV!H93</f>
        <v>0.20188199198572779</v>
      </c>
      <c r="I164" s="130"/>
      <c r="J164" s="130"/>
      <c r="K164" s="130"/>
      <c r="L164" s="130"/>
      <c r="M164" s="130"/>
      <c r="N164" s="130"/>
      <c r="O164" s="69"/>
      <c r="P164" s="68"/>
      <c r="Q164" s="37"/>
    </row>
    <row r="165" spans="1:17" x14ac:dyDescent="0.25">
      <c r="A165" s="68"/>
      <c r="B165" s="68"/>
      <c r="C165" s="68"/>
      <c r="D165" s="68"/>
      <c r="E165" s="68"/>
      <c r="F165" s="110" t="str">
        <f>MEAV!F94</f>
        <v>132kV/EHV</v>
      </c>
      <c r="G165" s="110" t="str">
        <f>MEAV!G94</f>
        <v>%</v>
      </c>
      <c r="H165" s="161">
        <f>MEAV!H94</f>
        <v>9.0811991008371576E-2</v>
      </c>
      <c r="I165" s="130"/>
      <c r="J165" s="130"/>
      <c r="K165" s="130"/>
      <c r="L165" s="130"/>
      <c r="M165" s="130"/>
      <c r="N165" s="130"/>
      <c r="O165" s="69"/>
      <c r="P165" s="68"/>
      <c r="Q165" s="37"/>
    </row>
    <row r="166" spans="1:17" x14ac:dyDescent="0.25">
      <c r="A166" s="68"/>
      <c r="B166" s="68"/>
      <c r="C166" s="68"/>
      <c r="D166" s="68"/>
      <c r="E166" s="68"/>
      <c r="F166" s="112" t="str">
        <f>MEAV!F95</f>
        <v>132kV</v>
      </c>
      <c r="G166" s="112" t="str">
        <f>MEAV!G95</f>
        <v>%</v>
      </c>
      <c r="H166" s="168">
        <f>MEAV!H95</f>
        <v>0.49735782652646043</v>
      </c>
      <c r="I166" s="130"/>
      <c r="J166" s="130"/>
      <c r="K166" s="130"/>
      <c r="L166" s="130"/>
      <c r="M166" s="130"/>
      <c r="N166" s="130"/>
      <c r="O166" s="69"/>
      <c r="P166" s="68"/>
      <c r="Q166" s="37"/>
    </row>
    <row r="167" spans="1:17" x14ac:dyDescent="0.25">
      <c r="A167" s="68"/>
      <c r="B167" s="68"/>
      <c r="C167" s="68"/>
      <c r="D167" s="68"/>
      <c r="E167" s="68"/>
      <c r="F167" s="68"/>
      <c r="G167" s="68"/>
      <c r="H167" s="69"/>
      <c r="I167" s="69"/>
      <c r="J167" s="69"/>
      <c r="K167" s="69"/>
      <c r="L167" s="69"/>
      <c r="M167" s="69"/>
      <c r="N167" s="69"/>
      <c r="O167" s="69"/>
      <c r="P167" s="68"/>
      <c r="Q167" s="37"/>
    </row>
    <row r="168" spans="1:17" x14ac:dyDescent="0.25">
      <c r="A168" s="68"/>
      <c r="B168" s="68"/>
      <c r="C168" s="68"/>
      <c r="D168" s="68"/>
      <c r="E168" s="107" t="s">
        <v>349</v>
      </c>
      <c r="F168" s="68"/>
      <c r="G168" s="68"/>
      <c r="H168" s="69"/>
      <c r="I168" s="69"/>
      <c r="J168" s="69"/>
      <c r="K168" s="69"/>
      <c r="L168" s="69"/>
      <c r="M168" s="69"/>
      <c r="N168" s="69"/>
      <c r="O168" s="69"/>
      <c r="P168" s="68"/>
      <c r="Q168" s="37"/>
    </row>
    <row r="169" spans="1:17" x14ac:dyDescent="0.25">
      <c r="A169" s="68"/>
      <c r="B169" s="68"/>
      <c r="C169" s="68"/>
      <c r="D169" s="68"/>
      <c r="E169" s="68"/>
      <c r="F169" s="108" t="s">
        <v>165</v>
      </c>
      <c r="G169" s="108" t="s">
        <v>44</v>
      </c>
      <c r="H169" s="175">
        <f>J145 + K145</f>
        <v>0.35593076841934657</v>
      </c>
      <c r="I169" s="130"/>
      <c r="J169" s="130"/>
      <c r="K169" s="130"/>
      <c r="L169" s="130"/>
      <c r="M169" s="130"/>
      <c r="N169" s="130"/>
      <c r="O169" s="69"/>
      <c r="P169" s="68"/>
      <c r="Q169" s="37"/>
    </row>
    <row r="170" spans="1:17" x14ac:dyDescent="0.25">
      <c r="A170" s="68"/>
      <c r="B170" s="68"/>
      <c r="C170" s="68"/>
      <c r="D170" s="68"/>
      <c r="E170" s="68"/>
      <c r="F170" s="110" t="s">
        <v>41</v>
      </c>
      <c r="G170" s="110" t="s">
        <v>44</v>
      </c>
      <c r="H170" s="204">
        <f>L145</f>
        <v>9.3670728905080533E-2</v>
      </c>
      <c r="I170" s="130"/>
      <c r="J170" s="130"/>
      <c r="K170" s="130"/>
      <c r="L170" s="130"/>
      <c r="M170" s="130"/>
      <c r="N170" s="130"/>
      <c r="O170" s="69"/>
      <c r="P170" s="68"/>
      <c r="Q170" s="37"/>
    </row>
    <row r="171" spans="1:17" x14ac:dyDescent="0.25">
      <c r="A171" s="68"/>
      <c r="B171" s="68"/>
      <c r="C171" s="68"/>
      <c r="D171" s="68"/>
      <c r="E171" s="68"/>
      <c r="F171" s="110" t="s">
        <v>40</v>
      </c>
      <c r="G171" s="110" t="s">
        <v>44</v>
      </c>
      <c r="H171" s="188">
        <f>M145</f>
        <v>0.18526311747232113</v>
      </c>
      <c r="I171" s="130"/>
      <c r="J171" s="130"/>
      <c r="K171" s="130"/>
      <c r="L171" s="130"/>
      <c r="M171" s="130"/>
      <c r="N171" s="130"/>
      <c r="O171" s="69"/>
      <c r="P171" s="68"/>
      <c r="Q171" s="37"/>
    </row>
    <row r="172" spans="1:17" x14ac:dyDescent="0.25">
      <c r="A172" s="110"/>
      <c r="B172" s="68"/>
      <c r="C172" s="68"/>
      <c r="D172" s="68"/>
      <c r="E172" s="68"/>
      <c r="F172" s="110" t="s">
        <v>38</v>
      </c>
      <c r="G172" s="110" t="s">
        <v>44</v>
      </c>
      <c r="H172" s="172">
        <f>N$145 * H163</f>
        <v>6.3029542219580806E-2</v>
      </c>
      <c r="I172" s="126" t="s">
        <v>314</v>
      </c>
      <c r="J172" s="130"/>
      <c r="K172" s="130"/>
      <c r="L172" s="130"/>
      <c r="M172" s="130"/>
      <c r="N172" s="130"/>
      <c r="O172" s="69"/>
      <c r="P172" s="110" t="s">
        <v>571</v>
      </c>
      <c r="Q172" s="37"/>
    </row>
    <row r="173" spans="1:17" x14ac:dyDescent="0.25">
      <c r="A173" s="110"/>
      <c r="B173" s="68"/>
      <c r="C173" s="68"/>
      <c r="D173" s="68"/>
      <c r="E173" s="68"/>
      <c r="F173" s="110" t="s">
        <v>37</v>
      </c>
      <c r="G173" s="110" t="s">
        <v>44</v>
      </c>
      <c r="H173" s="172">
        <f>N$145 * H164</f>
        <v>6.0607950505215669E-2</v>
      </c>
      <c r="I173" s="126" t="s">
        <v>314</v>
      </c>
      <c r="J173" s="130"/>
      <c r="K173" s="130"/>
      <c r="L173" s="130"/>
      <c r="M173" s="130"/>
      <c r="N173" s="130"/>
      <c r="O173" s="69"/>
      <c r="P173" s="110" t="s">
        <v>571</v>
      </c>
      <c r="Q173" s="37"/>
    </row>
    <row r="174" spans="1:17" x14ac:dyDescent="0.25">
      <c r="A174" s="110"/>
      <c r="B174" s="68"/>
      <c r="C174" s="68"/>
      <c r="D174" s="68"/>
      <c r="E174" s="68"/>
      <c r="F174" s="110" t="s">
        <v>36</v>
      </c>
      <c r="G174" s="110" t="s">
        <v>44</v>
      </c>
      <c r="H174" s="172">
        <f>N$145 * H165</f>
        <v>2.7263098616069625E-2</v>
      </c>
      <c r="I174" s="126" t="s">
        <v>314</v>
      </c>
      <c r="J174" s="130"/>
      <c r="K174" s="130"/>
      <c r="L174" s="130"/>
      <c r="M174" s="130"/>
      <c r="N174" s="130"/>
      <c r="O174" s="69"/>
      <c r="P174" s="110" t="s">
        <v>571</v>
      </c>
      <c r="Q174" s="37"/>
    </row>
    <row r="175" spans="1:17" x14ac:dyDescent="0.25">
      <c r="A175" s="110"/>
      <c r="B175" s="68"/>
      <c r="C175" s="68"/>
      <c r="D175" s="68"/>
      <c r="E175" s="68"/>
      <c r="F175" s="112" t="s">
        <v>35</v>
      </c>
      <c r="G175" s="112" t="s">
        <v>44</v>
      </c>
      <c r="H175" s="193">
        <f>N$145 * H166</f>
        <v>0.14931415247590979</v>
      </c>
      <c r="I175" s="126" t="s">
        <v>314</v>
      </c>
      <c r="J175" s="130"/>
      <c r="K175" s="130"/>
      <c r="L175" s="130"/>
      <c r="M175" s="130"/>
      <c r="N175" s="130"/>
      <c r="O175" s="69"/>
      <c r="P175" s="110" t="s">
        <v>571</v>
      </c>
      <c r="Q175" s="37"/>
    </row>
    <row r="176" spans="1:17" x14ac:dyDescent="0.25">
      <c r="A176" s="68"/>
      <c r="B176" s="68"/>
      <c r="C176" s="68"/>
      <c r="D176" s="68"/>
      <c r="E176" s="68"/>
      <c r="F176" s="68"/>
      <c r="G176" s="68"/>
      <c r="H176" s="69"/>
      <c r="I176" s="69"/>
      <c r="J176" s="69"/>
      <c r="K176" s="69"/>
      <c r="L176" s="69"/>
      <c r="M176" s="69"/>
      <c r="N176" s="69"/>
      <c r="O176" s="69"/>
      <c r="P176" s="68"/>
      <c r="Q176" s="37"/>
    </row>
    <row r="177" spans="1:17" x14ac:dyDescent="0.25">
      <c r="A177" s="68"/>
      <c r="B177" s="68"/>
      <c r="C177" s="68"/>
      <c r="D177" s="68"/>
      <c r="E177" s="107" t="s">
        <v>351</v>
      </c>
      <c r="F177" s="68"/>
      <c r="G177" s="68"/>
      <c r="H177" s="69"/>
      <c r="I177" s="69"/>
      <c r="J177" s="69"/>
      <c r="K177" s="69"/>
      <c r="L177" s="69"/>
      <c r="M177" s="69"/>
      <c r="N177" s="69"/>
      <c r="O177" s="69"/>
      <c r="P177" s="68"/>
      <c r="Q177" s="37"/>
    </row>
    <row r="178" spans="1:17" x14ac:dyDescent="0.25">
      <c r="A178" s="68"/>
      <c r="B178" s="68"/>
      <c r="C178" s="68"/>
      <c r="D178" s="68"/>
      <c r="E178" s="68"/>
      <c r="F178" s="108" t="s">
        <v>35</v>
      </c>
      <c r="G178" s="108" t="s">
        <v>44</v>
      </c>
      <c r="H178" s="148">
        <f>INDEX(H$169:H$175, MATCH(F178, F$169:F$175, 0), 0)</f>
        <v>0.14931415247590979</v>
      </c>
      <c r="I178" s="130"/>
      <c r="J178" s="130"/>
      <c r="K178" s="130"/>
      <c r="L178" s="130"/>
      <c r="M178" s="130"/>
      <c r="N178" s="130"/>
      <c r="O178" s="69"/>
      <c r="P178" s="68"/>
      <c r="Q178" s="37"/>
    </row>
    <row r="179" spans="1:17" x14ac:dyDescent="0.25">
      <c r="A179" s="68"/>
      <c r="B179" s="68"/>
      <c r="C179" s="68"/>
      <c r="D179" s="68"/>
      <c r="E179" s="68"/>
      <c r="F179" s="110" t="s">
        <v>36</v>
      </c>
      <c r="G179" s="110" t="s">
        <v>44</v>
      </c>
      <c r="H179" s="149">
        <f t="shared" ref="H179:H184" si="3">INDEX(H$169:H$175, MATCH(F179, F$169:F$175, 0), 0)</f>
        <v>2.7263098616069625E-2</v>
      </c>
      <c r="I179" s="130"/>
      <c r="J179" s="130"/>
      <c r="K179" s="130"/>
      <c r="L179" s="130"/>
      <c r="M179" s="130"/>
      <c r="N179" s="130"/>
      <c r="O179" s="69"/>
      <c r="P179" s="68"/>
      <c r="Q179" s="37"/>
    </row>
    <row r="180" spans="1:17" x14ac:dyDescent="0.25">
      <c r="A180" s="68"/>
      <c r="B180" s="68"/>
      <c r="C180" s="68"/>
      <c r="D180" s="68"/>
      <c r="E180" s="68"/>
      <c r="F180" s="110" t="s">
        <v>37</v>
      </c>
      <c r="G180" s="110" t="s">
        <v>44</v>
      </c>
      <c r="H180" s="149">
        <f t="shared" si="3"/>
        <v>6.0607950505215669E-2</v>
      </c>
      <c r="I180" s="130"/>
      <c r="J180" s="130"/>
      <c r="K180" s="130"/>
      <c r="L180" s="130"/>
      <c r="M180" s="130"/>
      <c r="N180" s="130"/>
      <c r="O180" s="69"/>
      <c r="P180" s="68"/>
      <c r="Q180" s="37"/>
    </row>
    <row r="181" spans="1:17" x14ac:dyDescent="0.25">
      <c r="A181" s="68"/>
      <c r="B181" s="68"/>
      <c r="C181" s="68"/>
      <c r="D181" s="68"/>
      <c r="E181" s="68"/>
      <c r="F181" s="110" t="s">
        <v>38</v>
      </c>
      <c r="G181" s="110" t="s">
        <v>44</v>
      </c>
      <c r="H181" s="149">
        <f t="shared" si="3"/>
        <v>6.3029542219580806E-2</v>
      </c>
      <c r="I181" s="130"/>
      <c r="J181" s="130"/>
      <c r="K181" s="130"/>
      <c r="L181" s="130"/>
      <c r="M181" s="130"/>
      <c r="N181" s="130"/>
      <c r="O181" s="69"/>
      <c r="P181" s="68"/>
      <c r="Q181" s="37"/>
    </row>
    <row r="182" spans="1:17" x14ac:dyDescent="0.25">
      <c r="A182" s="68"/>
      <c r="B182" s="68"/>
      <c r="C182" s="68"/>
      <c r="D182" s="68"/>
      <c r="E182" s="68"/>
      <c r="F182" s="110" t="s">
        <v>40</v>
      </c>
      <c r="G182" s="110" t="s">
        <v>44</v>
      </c>
      <c r="H182" s="149">
        <f t="shared" si="3"/>
        <v>0.18526311747232113</v>
      </c>
      <c r="I182" s="130"/>
      <c r="J182" s="130"/>
      <c r="K182" s="130"/>
      <c r="L182" s="130"/>
      <c r="M182" s="130"/>
      <c r="N182" s="130"/>
      <c r="O182" s="69"/>
      <c r="P182" s="68"/>
      <c r="Q182" s="37"/>
    </row>
    <row r="183" spans="1:17" x14ac:dyDescent="0.25">
      <c r="A183" s="68"/>
      <c r="B183" s="68"/>
      <c r="C183" s="68"/>
      <c r="D183" s="68"/>
      <c r="E183" s="68"/>
      <c r="F183" s="110" t="s">
        <v>41</v>
      </c>
      <c r="G183" s="110" t="s">
        <v>44</v>
      </c>
      <c r="H183" s="149">
        <f t="shared" si="3"/>
        <v>9.3670728905080533E-2</v>
      </c>
      <c r="I183" s="130"/>
      <c r="J183" s="130"/>
      <c r="K183" s="130"/>
      <c r="L183" s="130"/>
      <c r="M183" s="130"/>
      <c r="N183" s="130"/>
      <c r="O183" s="69"/>
      <c r="P183" s="68"/>
      <c r="Q183" s="37"/>
    </row>
    <row r="184" spans="1:17" x14ac:dyDescent="0.25">
      <c r="A184" s="68"/>
      <c r="B184" s="68"/>
      <c r="C184" s="68"/>
      <c r="D184" s="68"/>
      <c r="E184" s="68"/>
      <c r="F184" s="112" t="s">
        <v>165</v>
      </c>
      <c r="G184" s="112" t="s">
        <v>44</v>
      </c>
      <c r="H184" s="150">
        <f t="shared" si="3"/>
        <v>0.35593076841934657</v>
      </c>
      <c r="I184" s="130"/>
      <c r="J184" s="130"/>
      <c r="K184" s="130"/>
      <c r="L184" s="130"/>
      <c r="M184" s="130"/>
      <c r="N184" s="130"/>
      <c r="O184" s="69"/>
      <c r="P184" s="68"/>
      <c r="Q184" s="37"/>
    </row>
    <row r="185" spans="1:17" x14ac:dyDescent="0.25">
      <c r="A185" s="68"/>
      <c r="B185" s="68"/>
      <c r="C185" s="68"/>
      <c r="D185" s="68"/>
      <c r="E185" s="68"/>
      <c r="F185" s="68"/>
      <c r="G185" s="68"/>
      <c r="H185" s="69"/>
      <c r="I185" s="69"/>
      <c r="J185" s="69"/>
      <c r="K185" s="69"/>
      <c r="L185" s="69"/>
      <c r="M185" s="69"/>
      <c r="N185" s="69"/>
      <c r="O185" s="69"/>
      <c r="P185" s="68"/>
      <c r="Q185" s="37"/>
    </row>
    <row r="186" spans="1:17" x14ac:dyDescent="0.25">
      <c r="A186" s="68"/>
      <c r="B186" s="102" t="s">
        <v>242</v>
      </c>
      <c r="C186" s="102"/>
      <c r="D186" s="102"/>
      <c r="E186" s="102"/>
      <c r="F186" s="102"/>
      <c r="G186" s="102"/>
      <c r="H186" s="103"/>
      <c r="I186" s="103"/>
      <c r="J186" s="103"/>
      <c r="K186" s="103"/>
      <c r="L186" s="103"/>
      <c r="M186" s="103"/>
      <c r="N186" s="103"/>
      <c r="O186" s="103"/>
      <c r="P186" s="102"/>
      <c r="Q186" s="37"/>
    </row>
    <row r="187" spans="1:17" x14ac:dyDescent="0.25">
      <c r="A187" s="68"/>
      <c r="B187" s="68"/>
      <c r="C187" s="68"/>
      <c r="D187" s="68"/>
      <c r="E187" s="68"/>
      <c r="F187" s="68"/>
      <c r="G187" s="68"/>
      <c r="H187" s="69"/>
      <c r="I187" s="69"/>
      <c r="J187" s="69"/>
      <c r="K187" s="69"/>
      <c r="L187" s="69"/>
      <c r="M187" s="69"/>
      <c r="N187" s="69"/>
      <c r="O187" s="69"/>
      <c r="P187" s="68"/>
      <c r="Q187" s="37"/>
    </row>
    <row r="188" spans="1:17" x14ac:dyDescent="0.25">
      <c r="A188" s="68"/>
      <c r="B188" s="68"/>
      <c r="C188" s="104"/>
      <c r="D188" s="104"/>
      <c r="E188" s="110" t="s">
        <v>262</v>
      </c>
      <c r="F188" s="68"/>
      <c r="G188" s="110" t="s">
        <v>231</v>
      </c>
      <c r="H188" s="195">
        <f>H39 + H49 + H153 + H154</f>
        <v>0</v>
      </c>
      <c r="I188" s="131"/>
      <c r="J188" s="131"/>
      <c r="K188" s="131"/>
      <c r="L188" s="131"/>
      <c r="M188" s="131"/>
      <c r="N188" s="131"/>
      <c r="O188" s="69"/>
      <c r="P188" s="68"/>
      <c r="Q188" s="37"/>
    </row>
    <row r="189" spans="1:17" x14ac:dyDescent="0.25">
      <c r="A189" s="68"/>
      <c r="B189" s="68"/>
      <c r="C189" s="68"/>
      <c r="D189" s="68"/>
      <c r="E189" s="104"/>
      <c r="F189" s="68"/>
      <c r="G189" s="68"/>
      <c r="H189" s="69"/>
      <c r="I189" s="69"/>
      <c r="J189" s="69"/>
      <c r="K189" s="69"/>
      <c r="L189" s="69"/>
      <c r="M189" s="69"/>
      <c r="N189" s="69"/>
      <c r="O189" s="69"/>
      <c r="P189" s="68"/>
      <c r="Q189" s="37"/>
    </row>
    <row r="190" spans="1:17" x14ac:dyDescent="0.25">
      <c r="A190" s="68"/>
      <c r="B190" s="102" t="s">
        <v>30</v>
      </c>
      <c r="C190" s="102"/>
      <c r="D190" s="102"/>
      <c r="E190" s="102"/>
      <c r="F190" s="102"/>
      <c r="G190" s="102"/>
      <c r="H190" s="103"/>
      <c r="I190" s="103"/>
      <c r="J190" s="103"/>
      <c r="K190" s="103"/>
      <c r="L190" s="103"/>
      <c r="M190" s="103"/>
      <c r="N190" s="103"/>
      <c r="O190" s="103"/>
      <c r="P190" s="102"/>
      <c r="Q190" s="37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 xr:uid="{8C62B46F-5DD1-4FBE-B19C-AC5BBDA56DF1}"/>
    <hyperlink ref="B5:H5" location="'Model map'!A4" tooltip="Click to return to model map" display="'Model map'!A4" xr:uid="{02D5E91A-3911-4740-947B-86F96DAFC31A}"/>
    <hyperlink ref="B5:F5" location="'Model map'!A4" tooltip="Click to return to model map" display="'Model map'!A4" xr:uid="{C3CBC4D6-807E-4B9F-9748-7F3696FFA076}"/>
    <hyperlink ref="A1" location="Index!A1" display="Index!A1" xr:uid="{DE369470-4C5B-43C2-8227-B799A121B8AC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1" t="str">
        <f ca="1">MID(CELL("filename",A1),FIND("]",CELL("filename",A1))+1,255)</f>
        <v>Direct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1"/>
      <c r="AT1" s="89"/>
    </row>
    <row r="2" spans="1:46" x14ac:dyDescent="0.25">
      <c r="A2" s="91" t="str">
        <f>Cover!D21&amp;" - "&amp;Cover!D23</f>
        <v>Electricity North West Limited - v1 Final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1"/>
      <c r="AT2" s="89"/>
    </row>
    <row r="3" spans="1:46" x14ac:dyDescent="0.25">
      <c r="A3" s="93" t="str">
        <f>Cover!D2&amp;" - "&amp;Cover!D8&amp;" v"&amp;Cover!D10&amp;" - "&amp;Cover!D19</f>
        <v>PCDM charging model - Release for charge setting v4 - 2022/23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4"/>
      <c r="AT3" s="90"/>
    </row>
    <row r="4" spans="1:46" s="1" customFormat="1" x14ac:dyDescent="0.25">
      <c r="A4" s="67" t="str">
        <f>H62 &amp; IF(H62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</row>
    <row r="5" spans="1:46" ht="60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99" t="s">
        <v>134</v>
      </c>
      <c r="K5" s="99" t="s">
        <v>187</v>
      </c>
      <c r="L5" s="99" t="s">
        <v>136</v>
      </c>
      <c r="M5" s="99" t="s">
        <v>137</v>
      </c>
      <c r="N5" s="99" t="s">
        <v>138</v>
      </c>
      <c r="O5" s="99" t="s">
        <v>139</v>
      </c>
      <c r="P5" s="99" t="s">
        <v>140</v>
      </c>
      <c r="Q5" s="99" t="s">
        <v>141</v>
      </c>
      <c r="R5" s="99" t="s">
        <v>142</v>
      </c>
      <c r="S5" s="99" t="s">
        <v>143</v>
      </c>
      <c r="T5" s="99" t="s">
        <v>144</v>
      </c>
      <c r="U5" s="99" t="s">
        <v>188</v>
      </c>
      <c r="V5" s="99" t="s">
        <v>146</v>
      </c>
      <c r="W5" s="99" t="s">
        <v>147</v>
      </c>
      <c r="X5" s="99" t="s">
        <v>148</v>
      </c>
      <c r="Y5" s="99" t="s">
        <v>149</v>
      </c>
      <c r="Z5" s="99" t="s">
        <v>150</v>
      </c>
      <c r="AA5" s="99" t="s">
        <v>151</v>
      </c>
      <c r="AB5" s="99" t="s">
        <v>152</v>
      </c>
      <c r="AC5" s="99" t="s">
        <v>153</v>
      </c>
      <c r="AD5" s="99" t="s">
        <v>154</v>
      </c>
      <c r="AE5" s="99" t="s">
        <v>155</v>
      </c>
      <c r="AF5" s="99" t="s">
        <v>156</v>
      </c>
      <c r="AG5" s="99" t="s">
        <v>157</v>
      </c>
      <c r="AH5" s="99" t="s">
        <v>158</v>
      </c>
      <c r="AI5" s="99" t="s">
        <v>159</v>
      </c>
      <c r="AJ5" s="99" t="s">
        <v>160</v>
      </c>
      <c r="AK5" s="99" t="s">
        <v>161</v>
      </c>
      <c r="AL5" s="99" t="s">
        <v>162</v>
      </c>
      <c r="AM5" s="99" t="s">
        <v>163</v>
      </c>
      <c r="AN5" s="99" t="s">
        <v>164</v>
      </c>
      <c r="AO5" s="99" t="s">
        <v>189</v>
      </c>
      <c r="AP5" s="99" t="s">
        <v>741</v>
      </c>
      <c r="AQ5" s="99" t="s">
        <v>740</v>
      </c>
      <c r="AR5" s="124"/>
      <c r="AS5" s="98" t="s">
        <v>34</v>
      </c>
      <c r="AT5" s="37"/>
    </row>
    <row r="6" spans="1:46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8"/>
      <c r="AT6" s="37"/>
    </row>
    <row r="7" spans="1:46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2"/>
      <c r="AT7" s="37"/>
    </row>
    <row r="8" spans="1:46" x14ac:dyDescent="0.25">
      <c r="A8" s="68"/>
      <c r="B8" s="68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8"/>
      <c r="AT8" s="37"/>
    </row>
    <row r="9" spans="1:46" x14ac:dyDescent="0.25">
      <c r="A9" s="68"/>
      <c r="B9" s="68"/>
      <c r="C9" s="104" t="s">
        <v>496</v>
      </c>
      <c r="D9" s="104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8"/>
      <c r="AT9" s="37"/>
    </row>
    <row r="10" spans="1:46" x14ac:dyDescent="0.25">
      <c r="A10" s="68"/>
      <c r="B10" s="68"/>
      <c r="C10" s="104" t="s">
        <v>497</v>
      </c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8"/>
      <c r="AT10" s="37"/>
    </row>
    <row r="11" spans="1:46" x14ac:dyDescent="0.25">
      <c r="A11" s="68"/>
      <c r="B11" s="68"/>
      <c r="C11" s="104" t="s">
        <v>733</v>
      </c>
      <c r="D11" s="104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8"/>
      <c r="AT11" s="69"/>
    </row>
    <row r="12" spans="1:46" x14ac:dyDescent="0.25">
      <c r="A12" s="68"/>
      <c r="B12" s="68"/>
      <c r="C12" s="104"/>
      <c r="D12" s="104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8"/>
      <c r="AT12" s="37"/>
    </row>
    <row r="13" spans="1:46" x14ac:dyDescent="0.25">
      <c r="A13" s="68"/>
      <c r="B13" s="102" t="s">
        <v>292</v>
      </c>
      <c r="C13" s="102"/>
      <c r="D13" s="102"/>
      <c r="E13" s="102"/>
      <c r="F13" s="102"/>
      <c r="G13" s="102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2"/>
      <c r="AT13" s="37"/>
    </row>
    <row r="14" spans="1:46" x14ac:dyDescent="0.25">
      <c r="A14" s="68"/>
      <c r="B14" s="68"/>
      <c r="C14" s="68"/>
      <c r="D14" s="68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8"/>
      <c r="AT14" s="37"/>
    </row>
    <row r="15" spans="1:46" x14ac:dyDescent="0.25">
      <c r="A15" s="68"/>
      <c r="B15" s="68"/>
      <c r="C15" s="104" t="s">
        <v>453</v>
      </c>
      <c r="D15" s="104"/>
      <c r="E15" s="68"/>
      <c r="F15" s="68"/>
      <c r="G15" s="68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8"/>
      <c r="AT15" s="37"/>
    </row>
    <row r="16" spans="1:46" x14ac:dyDescent="0.25">
      <c r="A16" s="68"/>
      <c r="B16" s="68"/>
      <c r="C16" s="104" t="s">
        <v>454</v>
      </c>
      <c r="D16" s="104"/>
      <c r="E16" s="68"/>
      <c r="F16" s="68"/>
      <c r="G16" s="68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8"/>
      <c r="AT16" s="37"/>
    </row>
    <row r="17" spans="1:46" x14ac:dyDescent="0.25">
      <c r="A17" s="68"/>
      <c r="B17" s="68"/>
      <c r="C17" s="104"/>
      <c r="D17" s="104"/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8"/>
      <c r="AT17" s="37"/>
    </row>
    <row r="18" spans="1:46" x14ac:dyDescent="0.25">
      <c r="A18" s="68"/>
      <c r="B18" s="96"/>
      <c r="C18" s="105" t="s">
        <v>659</v>
      </c>
      <c r="D18" s="105"/>
      <c r="E18" s="105"/>
      <c r="F18" s="105"/>
      <c r="G18" s="105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5"/>
      <c r="AT18" s="37"/>
    </row>
    <row r="19" spans="1:46" x14ac:dyDescent="0.25">
      <c r="A19" s="68"/>
      <c r="B19" s="68"/>
      <c r="C19" s="104"/>
      <c r="D19" s="104"/>
      <c r="E19" s="68"/>
      <c r="F19" s="68"/>
      <c r="G19" s="68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8"/>
      <c r="AT19" s="37"/>
    </row>
    <row r="20" spans="1:46" x14ac:dyDescent="0.25">
      <c r="A20" s="68"/>
      <c r="B20" s="68"/>
      <c r="C20" s="68"/>
      <c r="D20" s="104"/>
      <c r="E20" s="107" t="s">
        <v>332</v>
      </c>
      <c r="F20" s="68"/>
      <c r="G20" s="68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8"/>
      <c r="AT20" s="37"/>
    </row>
    <row r="21" spans="1:46" x14ac:dyDescent="0.25">
      <c r="A21" s="68"/>
      <c r="B21" s="68"/>
      <c r="C21" s="68"/>
      <c r="D21" s="68"/>
      <c r="E21" s="68"/>
      <c r="F21" s="108" t="str">
        <f>Expenditure!F133</f>
        <v>EHV and 132kV (EDCM)</v>
      </c>
      <c r="G21" s="108" t="str">
        <f>Expenditure!G133</f>
        <v>£ per year</v>
      </c>
      <c r="H21" s="140"/>
      <c r="I21" s="140"/>
      <c r="J21" s="151">
        <f>Expenditure!J133</f>
        <v>23665150.708784964</v>
      </c>
      <c r="K21" s="151">
        <f>Expenditure!K133</f>
        <v>28168342.668470502</v>
      </c>
      <c r="L21" s="151">
        <f>Expenditure!L133</f>
        <v>1256612.9711755991</v>
      </c>
      <c r="M21" s="151">
        <f>Expenditure!M133</f>
        <v>1832166.9887859116</v>
      </c>
      <c r="N21" s="151">
        <f>Expenditure!N133</f>
        <v>1599596.6515136759</v>
      </c>
      <c r="O21" s="151">
        <f>Expenditure!O133</f>
        <v>403782.51742465922</v>
      </c>
      <c r="P21" s="151">
        <f>Expenditure!P133</f>
        <v>245992.74186294407</v>
      </c>
      <c r="Q21" s="151">
        <f>Expenditure!Q133</f>
        <v>2620419.5296028825</v>
      </c>
      <c r="R21" s="151">
        <f>Expenditure!R133</f>
        <v>1190139.4885431137</v>
      </c>
      <c r="S21" s="151">
        <f>Expenditure!S133</f>
        <v>4624831.44694936</v>
      </c>
      <c r="T21" s="151">
        <f>Expenditure!T133</f>
        <v>807841.27806017653</v>
      </c>
      <c r="U21" s="151">
        <f>Expenditure!U133</f>
        <v>368688.82587604405</v>
      </c>
      <c r="V21" s="151">
        <f>Expenditure!V133</f>
        <v>422839.42987503298</v>
      </c>
      <c r="W21" s="151">
        <f>Expenditure!W133</f>
        <v>350455.46361989371</v>
      </c>
      <c r="X21" s="151">
        <f>Expenditure!X133</f>
        <v>618196.13434223807</v>
      </c>
      <c r="Y21" s="151">
        <f>Expenditure!Y133</f>
        <v>0</v>
      </c>
      <c r="Z21" s="151">
        <f>Expenditure!Z133</f>
        <v>0</v>
      </c>
      <c r="AA21" s="151">
        <f>Expenditure!AA133</f>
        <v>847563.02275702031</v>
      </c>
      <c r="AB21" s="151">
        <f>Expenditure!AB133</f>
        <v>250894.19888623914</v>
      </c>
      <c r="AC21" s="151">
        <f>Expenditure!AC133</f>
        <v>2661872.6431303937</v>
      </c>
      <c r="AD21" s="151">
        <f>Expenditure!AD133</f>
        <v>711864.8500646929</v>
      </c>
      <c r="AE21" s="151">
        <f>Expenditure!AE133</f>
        <v>0</v>
      </c>
      <c r="AF21" s="151">
        <f>Expenditure!AF133</f>
        <v>0</v>
      </c>
      <c r="AG21" s="151">
        <f>Expenditure!AG133</f>
        <v>0</v>
      </c>
      <c r="AH21" s="151">
        <f>Expenditure!AH133</f>
        <v>0</v>
      </c>
      <c r="AI21" s="151">
        <f>Expenditure!AI133</f>
        <v>0</v>
      </c>
      <c r="AJ21" s="151">
        <f>Expenditure!AJ133</f>
        <v>0</v>
      </c>
      <c r="AK21" s="151">
        <f>Expenditure!AK133</f>
        <v>0</v>
      </c>
      <c r="AL21" s="151">
        <f>Expenditure!AL133</f>
        <v>0</v>
      </c>
      <c r="AM21" s="151">
        <f>Expenditure!AM133</f>
        <v>0</v>
      </c>
      <c r="AN21" s="151">
        <f>Expenditure!AN133</f>
        <v>0</v>
      </c>
      <c r="AO21" s="151">
        <f>Expenditure!AO133</f>
        <v>0</v>
      </c>
      <c r="AP21" s="151">
        <f>Expenditure!AP133</f>
        <v>0</v>
      </c>
      <c r="AQ21" s="151">
        <f>Expenditure!AQ133</f>
        <v>0</v>
      </c>
      <c r="AR21" s="69"/>
      <c r="AS21" s="68"/>
      <c r="AT21" s="37"/>
    </row>
    <row r="22" spans="1:46" x14ac:dyDescent="0.25">
      <c r="A22" s="68"/>
      <c r="B22" s="68"/>
      <c r="C22" s="68"/>
      <c r="D22" s="68"/>
      <c r="E22" s="68"/>
      <c r="F22" s="110" t="str">
        <f>Expenditure!F139</f>
        <v>HV (CDCM)</v>
      </c>
      <c r="G22" s="110" t="str">
        <f>Expenditure!G139</f>
        <v>£ per year</v>
      </c>
      <c r="H22" s="125"/>
      <c r="I22" s="125"/>
      <c r="J22" s="196">
        <f>Expenditure!J139</f>
        <v>5200104.0148030603</v>
      </c>
      <c r="K22" s="196">
        <f>Expenditure!K139</f>
        <v>10727716.720100727</v>
      </c>
      <c r="L22" s="196">
        <f>Expenditure!L139</f>
        <v>840504.95861102</v>
      </c>
      <c r="M22" s="196">
        <f>Expenditure!M139</f>
        <v>4774473.6651274823</v>
      </c>
      <c r="N22" s="196">
        <f>Expenditure!N139</f>
        <v>-68292.454470625118</v>
      </c>
      <c r="O22" s="196">
        <f>Expenditure!O139</f>
        <v>618998.86441896774</v>
      </c>
      <c r="P22" s="196">
        <f>Expenditure!P139</f>
        <v>164536.03779427544</v>
      </c>
      <c r="Q22" s="196">
        <f>Expenditure!Q139</f>
        <v>1752708.0006279878</v>
      </c>
      <c r="R22" s="196">
        <f>Expenditure!R139</f>
        <v>796043.14494974748</v>
      </c>
      <c r="S22" s="196">
        <f>Expenditure!S139</f>
        <v>3093389.8129863557</v>
      </c>
      <c r="T22" s="196">
        <f>Expenditure!T139</f>
        <v>540337.09308684152</v>
      </c>
      <c r="U22" s="196">
        <f>Expenditure!U139</f>
        <v>246603.20515662312</v>
      </c>
      <c r="V22" s="196">
        <f>Expenditure!V139</f>
        <v>282822.67146561109</v>
      </c>
      <c r="W22" s="196">
        <f>Expenditure!W139</f>
        <v>234407.539713103</v>
      </c>
      <c r="X22" s="196">
        <f>Expenditure!X139</f>
        <v>413490.01500654325</v>
      </c>
      <c r="Y22" s="196">
        <f>Expenditure!Y139</f>
        <v>0</v>
      </c>
      <c r="Z22" s="196">
        <f>Expenditure!Z139</f>
        <v>0</v>
      </c>
      <c r="AA22" s="196">
        <f>Expenditure!AA139</f>
        <v>566905.59440602199</v>
      </c>
      <c r="AB22" s="196">
        <f>Expenditure!AB139</f>
        <v>167814.45288865746</v>
      </c>
      <c r="AC22" s="196">
        <f>Expenditure!AC139</f>
        <v>1780434.5546815745</v>
      </c>
      <c r="AD22" s="196">
        <f>Expenditure!AD139</f>
        <v>476141.77958111704</v>
      </c>
      <c r="AE22" s="196">
        <f>Expenditure!AE139</f>
        <v>0</v>
      </c>
      <c r="AF22" s="196">
        <f>Expenditure!AF139</f>
        <v>0</v>
      </c>
      <c r="AG22" s="196">
        <f>Expenditure!AG139</f>
        <v>0</v>
      </c>
      <c r="AH22" s="196">
        <f>Expenditure!AH139</f>
        <v>0</v>
      </c>
      <c r="AI22" s="196">
        <f>Expenditure!AI139</f>
        <v>0</v>
      </c>
      <c r="AJ22" s="196">
        <f>Expenditure!AJ139</f>
        <v>0</v>
      </c>
      <c r="AK22" s="196">
        <f>Expenditure!AK139</f>
        <v>0</v>
      </c>
      <c r="AL22" s="196">
        <f>Expenditure!AL139</f>
        <v>0</v>
      </c>
      <c r="AM22" s="196">
        <f>Expenditure!AM139</f>
        <v>0</v>
      </c>
      <c r="AN22" s="196">
        <f>Expenditure!AN139</f>
        <v>0</v>
      </c>
      <c r="AO22" s="196">
        <f>Expenditure!AO139</f>
        <v>0</v>
      </c>
      <c r="AP22" s="196">
        <f>Expenditure!AP139</f>
        <v>0</v>
      </c>
      <c r="AQ22" s="196">
        <f>Expenditure!AQ139</f>
        <v>0</v>
      </c>
      <c r="AR22" s="69"/>
      <c r="AS22" s="68"/>
      <c r="AT22" s="37"/>
    </row>
    <row r="23" spans="1:46" x14ac:dyDescent="0.25">
      <c r="A23" s="68"/>
      <c r="B23" s="68"/>
      <c r="C23" s="68"/>
      <c r="D23" s="68"/>
      <c r="E23" s="68"/>
      <c r="F23" s="110" t="str">
        <f>Expenditure!F136</f>
        <v>LV services (CDCM)</v>
      </c>
      <c r="G23" s="110" t="str">
        <f>Expenditure!G136</f>
        <v>£ per year</v>
      </c>
      <c r="H23" s="125"/>
      <c r="I23" s="125"/>
      <c r="J23" s="147">
        <f>Expenditure!J136</f>
        <v>0</v>
      </c>
      <c r="K23" s="147">
        <f>Expenditure!K136</f>
        <v>7051057.5028127357</v>
      </c>
      <c r="L23" s="147">
        <f>Expenditure!L136</f>
        <v>879200.78593587503</v>
      </c>
      <c r="M23" s="147">
        <f>Expenditure!M136</f>
        <v>4350495.6443061922</v>
      </c>
      <c r="N23" s="147">
        <f>Expenditure!N136</f>
        <v>156267.89465885697</v>
      </c>
      <c r="O23" s="147">
        <f>Expenditure!O136</f>
        <v>290200.27665670053</v>
      </c>
      <c r="P23" s="147">
        <f>Expenditure!P136</f>
        <v>172111.07711078902</v>
      </c>
      <c r="Q23" s="147">
        <f>Expenditure!Q136</f>
        <v>1833400.5479453441</v>
      </c>
      <c r="R23" s="147">
        <f>Expenditure!R136</f>
        <v>832692.00438183756</v>
      </c>
      <c r="S23" s="147">
        <f>Expenditure!S136</f>
        <v>3235805.7224053773</v>
      </c>
      <c r="T23" s="147">
        <f>Expenditure!T136</f>
        <v>565213.55649980623</v>
      </c>
      <c r="U23" s="147">
        <f>Expenditure!U136</f>
        <v>257956.51717070807</v>
      </c>
      <c r="V23" s="147">
        <f>Expenditure!V136</f>
        <v>295843.48371242173</v>
      </c>
      <c r="W23" s="147">
        <f>Expenditure!W136</f>
        <v>245199.3781043624</v>
      </c>
      <c r="X23" s="147">
        <f>Expenditure!X136</f>
        <v>432526.59302707785</v>
      </c>
      <c r="Y23" s="147">
        <f>Expenditure!Y136</f>
        <v>0</v>
      </c>
      <c r="Z23" s="147">
        <f>Expenditure!Z136</f>
        <v>0</v>
      </c>
      <c r="AA23" s="147">
        <f>Expenditure!AA136</f>
        <v>593005.23934670328</v>
      </c>
      <c r="AB23" s="147">
        <f>Expenditure!AB136</f>
        <v>175540.42645379351</v>
      </c>
      <c r="AC23" s="147">
        <f>Expenditure!AC136</f>
        <v>1862403.5988678415</v>
      </c>
      <c r="AD23" s="147">
        <f>Expenditure!AD136</f>
        <v>498062.76873895357</v>
      </c>
      <c r="AE23" s="147">
        <f>Expenditure!AE136</f>
        <v>0</v>
      </c>
      <c r="AF23" s="147">
        <f>Expenditure!AF136</f>
        <v>0</v>
      </c>
      <c r="AG23" s="147">
        <f>Expenditure!AG136</f>
        <v>0</v>
      </c>
      <c r="AH23" s="147">
        <f>Expenditure!AH136</f>
        <v>0</v>
      </c>
      <c r="AI23" s="147">
        <f>Expenditure!AI136</f>
        <v>0</v>
      </c>
      <c r="AJ23" s="147">
        <f>Expenditure!AJ136</f>
        <v>0</v>
      </c>
      <c r="AK23" s="147">
        <f>Expenditure!AK136</f>
        <v>0</v>
      </c>
      <c r="AL23" s="147">
        <f>Expenditure!AL136</f>
        <v>0</v>
      </c>
      <c r="AM23" s="147">
        <f>Expenditure!AM136</f>
        <v>0</v>
      </c>
      <c r="AN23" s="147">
        <f>Expenditure!AN136</f>
        <v>0</v>
      </c>
      <c r="AO23" s="147">
        <f>Expenditure!AO136</f>
        <v>0</v>
      </c>
      <c r="AP23" s="147">
        <f>Expenditure!AP136</f>
        <v>1051200.0000000002</v>
      </c>
      <c r="AQ23" s="147">
        <f>Expenditure!AQ136</f>
        <v>0</v>
      </c>
      <c r="AR23" s="69"/>
      <c r="AS23" s="68"/>
      <c r="AT23" s="37"/>
    </row>
    <row r="24" spans="1:46" x14ac:dyDescent="0.25">
      <c r="A24" s="68"/>
      <c r="B24" s="68"/>
      <c r="C24" s="68"/>
      <c r="D24" s="68"/>
      <c r="E24" s="68"/>
      <c r="F24" s="112" t="str">
        <f>Expenditure!F137</f>
        <v>LV mains (CDCM)</v>
      </c>
      <c r="G24" s="112" t="str">
        <f>Expenditure!G137</f>
        <v>£ per year</v>
      </c>
      <c r="H24" s="141"/>
      <c r="I24" s="142"/>
      <c r="J24" s="157">
        <f>Expenditure!J137</f>
        <v>5592992.279215375</v>
      </c>
      <c r="K24" s="157">
        <f>Expenditure!K137</f>
        <v>7933050.1962227486</v>
      </c>
      <c r="L24" s="157">
        <f>Expenditure!L137</f>
        <v>989177.0084991497</v>
      </c>
      <c r="M24" s="157">
        <f>Expenditure!M137</f>
        <v>4894684.2811822193</v>
      </c>
      <c r="N24" s="157">
        <f>Expenditure!N137</f>
        <v>175814.91171958821</v>
      </c>
      <c r="O24" s="157">
        <f>Expenditure!O137</f>
        <v>326500.43780765863</v>
      </c>
      <c r="P24" s="157">
        <f>Expenditure!P137</f>
        <v>193639.86373692108</v>
      </c>
      <c r="Q24" s="157">
        <f>Expenditure!Q137</f>
        <v>2062734.3587583534</v>
      </c>
      <c r="R24" s="157">
        <f>Expenditure!R137</f>
        <v>936850.60235565179</v>
      </c>
      <c r="S24" s="157">
        <f>Expenditure!S137</f>
        <v>3640561.6052381829</v>
      </c>
      <c r="T24" s="157">
        <f>Expenditure!T137</f>
        <v>635914.18925599265</v>
      </c>
      <c r="U24" s="157">
        <f>Expenditure!U137</f>
        <v>290223.41660689912</v>
      </c>
      <c r="V24" s="157">
        <f>Expenditure!V137</f>
        <v>332849.53435422003</v>
      </c>
      <c r="W24" s="157">
        <f>Expenditure!W137</f>
        <v>275870.53059892886</v>
      </c>
      <c r="X24" s="157">
        <f>Expenditure!X137</f>
        <v>486629.86684142839</v>
      </c>
      <c r="Y24" s="157">
        <f>Expenditure!Y137</f>
        <v>0</v>
      </c>
      <c r="Z24" s="157">
        <f>Expenditure!Z137</f>
        <v>0</v>
      </c>
      <c r="AA24" s="157">
        <f>Expenditure!AA137</f>
        <v>667182.23876118928</v>
      </c>
      <c r="AB24" s="157">
        <f>Expenditure!AB137</f>
        <v>197498.17867302615</v>
      </c>
      <c r="AC24" s="157">
        <f>Expenditure!AC137</f>
        <v>2095365.3022331435</v>
      </c>
      <c r="AD24" s="157">
        <f>Expenditure!AD137</f>
        <v>560363.73887174309</v>
      </c>
      <c r="AE24" s="157">
        <f>Expenditure!AE137</f>
        <v>0</v>
      </c>
      <c r="AF24" s="157">
        <f>Expenditure!AF137</f>
        <v>0</v>
      </c>
      <c r="AG24" s="157">
        <f>Expenditure!AG137</f>
        <v>0</v>
      </c>
      <c r="AH24" s="157">
        <f>Expenditure!AH137</f>
        <v>0</v>
      </c>
      <c r="AI24" s="157">
        <f>Expenditure!AI137</f>
        <v>0</v>
      </c>
      <c r="AJ24" s="157">
        <f>Expenditure!AJ137</f>
        <v>0</v>
      </c>
      <c r="AK24" s="157">
        <f>Expenditure!AK137</f>
        <v>0</v>
      </c>
      <c r="AL24" s="157">
        <f>Expenditure!AL137</f>
        <v>0</v>
      </c>
      <c r="AM24" s="157">
        <f>Expenditure!AM137</f>
        <v>0</v>
      </c>
      <c r="AN24" s="157">
        <f>Expenditure!AN137</f>
        <v>0</v>
      </c>
      <c r="AO24" s="157">
        <f>Expenditure!AO137</f>
        <v>0</v>
      </c>
      <c r="AP24" s="157">
        <f>Expenditure!AP137</f>
        <v>0</v>
      </c>
      <c r="AQ24" s="157">
        <f>Expenditure!AQ137</f>
        <v>0</v>
      </c>
      <c r="AR24" s="69"/>
      <c r="AS24" s="68"/>
      <c r="AT24" s="37"/>
    </row>
    <row r="25" spans="1:46" x14ac:dyDescent="0.25">
      <c r="A25" s="68"/>
      <c r="B25" s="68"/>
      <c r="C25" s="68"/>
      <c r="D25" s="68"/>
      <c r="E25" s="68"/>
      <c r="F25" s="68"/>
      <c r="G25" s="68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8"/>
      <c r="AT25" s="37"/>
    </row>
    <row r="26" spans="1:46" x14ac:dyDescent="0.25">
      <c r="A26" s="110"/>
      <c r="B26" s="68"/>
      <c r="C26" s="68"/>
      <c r="D26" s="68"/>
      <c r="E26" s="107" t="s">
        <v>333</v>
      </c>
      <c r="F26" s="68"/>
      <c r="G26" s="68"/>
      <c r="H26" s="69"/>
      <c r="I26" s="127" t="s">
        <v>314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110" t="s">
        <v>583</v>
      </c>
      <c r="AT26" s="37"/>
    </row>
    <row r="27" spans="1:46" x14ac:dyDescent="0.25">
      <c r="A27" s="68"/>
      <c r="B27" s="68"/>
      <c r="C27" s="68"/>
      <c r="D27" s="68"/>
      <c r="E27" s="68"/>
      <c r="F27" s="108" t="s">
        <v>291</v>
      </c>
      <c r="G27" s="108" t="s">
        <v>438</v>
      </c>
      <c r="H27" s="140"/>
      <c r="I27" s="140"/>
      <c r="J27" s="140">
        <f t="shared" ref="J27:AQ27" si="0">MAX(J21, 0)</f>
        <v>23665150.708784964</v>
      </c>
      <c r="K27" s="140">
        <f t="shared" si="0"/>
        <v>28168342.668470502</v>
      </c>
      <c r="L27" s="140">
        <f t="shared" si="0"/>
        <v>1256612.9711755991</v>
      </c>
      <c r="M27" s="140">
        <f t="shared" si="0"/>
        <v>1832166.9887859116</v>
      </c>
      <c r="N27" s="140">
        <f t="shared" si="0"/>
        <v>1599596.6515136759</v>
      </c>
      <c r="O27" s="140">
        <f t="shared" si="0"/>
        <v>403782.51742465922</v>
      </c>
      <c r="P27" s="140">
        <f t="shared" si="0"/>
        <v>245992.74186294407</v>
      </c>
      <c r="Q27" s="140">
        <f t="shared" si="0"/>
        <v>2620419.5296028825</v>
      </c>
      <c r="R27" s="140">
        <f t="shared" si="0"/>
        <v>1190139.4885431137</v>
      </c>
      <c r="S27" s="140">
        <f t="shared" si="0"/>
        <v>4624831.44694936</v>
      </c>
      <c r="T27" s="140">
        <f t="shared" si="0"/>
        <v>807841.27806017653</v>
      </c>
      <c r="U27" s="140">
        <f t="shared" si="0"/>
        <v>368688.82587604405</v>
      </c>
      <c r="V27" s="140">
        <f t="shared" si="0"/>
        <v>422839.42987503298</v>
      </c>
      <c r="W27" s="140">
        <f t="shared" si="0"/>
        <v>350455.46361989371</v>
      </c>
      <c r="X27" s="140">
        <f t="shared" si="0"/>
        <v>618196.13434223807</v>
      </c>
      <c r="Y27" s="140">
        <f t="shared" si="0"/>
        <v>0</v>
      </c>
      <c r="Z27" s="140">
        <f t="shared" si="0"/>
        <v>0</v>
      </c>
      <c r="AA27" s="140">
        <f t="shared" si="0"/>
        <v>847563.02275702031</v>
      </c>
      <c r="AB27" s="140">
        <f t="shared" si="0"/>
        <v>250894.19888623914</v>
      </c>
      <c r="AC27" s="140">
        <f t="shared" si="0"/>
        <v>2661872.6431303937</v>
      </c>
      <c r="AD27" s="140">
        <f t="shared" si="0"/>
        <v>711864.8500646929</v>
      </c>
      <c r="AE27" s="140">
        <f t="shared" si="0"/>
        <v>0</v>
      </c>
      <c r="AF27" s="140">
        <f t="shared" si="0"/>
        <v>0</v>
      </c>
      <c r="AG27" s="140">
        <f t="shared" si="0"/>
        <v>0</v>
      </c>
      <c r="AH27" s="140">
        <f t="shared" si="0"/>
        <v>0</v>
      </c>
      <c r="AI27" s="140">
        <f t="shared" si="0"/>
        <v>0</v>
      </c>
      <c r="AJ27" s="140">
        <f t="shared" si="0"/>
        <v>0</v>
      </c>
      <c r="AK27" s="140">
        <f t="shared" si="0"/>
        <v>0</v>
      </c>
      <c r="AL27" s="140">
        <f t="shared" si="0"/>
        <v>0</v>
      </c>
      <c r="AM27" s="140">
        <f t="shared" si="0"/>
        <v>0</v>
      </c>
      <c r="AN27" s="140">
        <f t="shared" si="0"/>
        <v>0</v>
      </c>
      <c r="AO27" s="140">
        <f t="shared" si="0"/>
        <v>0</v>
      </c>
      <c r="AP27" s="140">
        <f t="shared" ref="AP27" si="1">MAX(AP21, 0)</f>
        <v>0</v>
      </c>
      <c r="AQ27" s="140">
        <f t="shared" si="0"/>
        <v>0</v>
      </c>
      <c r="AR27" s="69"/>
      <c r="AS27" s="68"/>
      <c r="AT27" s="37"/>
    </row>
    <row r="28" spans="1:46" x14ac:dyDescent="0.25">
      <c r="A28" s="68"/>
      <c r="B28" s="68"/>
      <c r="C28" s="68"/>
      <c r="D28" s="68"/>
      <c r="E28" s="68"/>
      <c r="F28" s="110" t="s">
        <v>285</v>
      </c>
      <c r="G28" s="110" t="s">
        <v>438</v>
      </c>
      <c r="H28" s="125"/>
      <c r="I28" s="125"/>
      <c r="J28" s="125">
        <f t="shared" ref="J28:AQ28" si="2">MAX(J22, 0)</f>
        <v>5200104.0148030603</v>
      </c>
      <c r="K28" s="125">
        <f t="shared" si="2"/>
        <v>10727716.720100727</v>
      </c>
      <c r="L28" s="125">
        <f t="shared" si="2"/>
        <v>840504.95861102</v>
      </c>
      <c r="M28" s="125">
        <f t="shared" si="2"/>
        <v>4774473.6651274823</v>
      </c>
      <c r="N28" s="125">
        <f t="shared" si="2"/>
        <v>0</v>
      </c>
      <c r="O28" s="125">
        <f t="shared" si="2"/>
        <v>618998.86441896774</v>
      </c>
      <c r="P28" s="125">
        <f t="shared" si="2"/>
        <v>164536.03779427544</v>
      </c>
      <c r="Q28" s="125">
        <f t="shared" si="2"/>
        <v>1752708.0006279878</v>
      </c>
      <c r="R28" s="125">
        <f t="shared" si="2"/>
        <v>796043.14494974748</v>
      </c>
      <c r="S28" s="125">
        <f t="shared" si="2"/>
        <v>3093389.8129863557</v>
      </c>
      <c r="T28" s="125">
        <f t="shared" si="2"/>
        <v>540337.09308684152</v>
      </c>
      <c r="U28" s="125">
        <f t="shared" si="2"/>
        <v>246603.20515662312</v>
      </c>
      <c r="V28" s="125">
        <f t="shared" si="2"/>
        <v>282822.67146561109</v>
      </c>
      <c r="W28" s="125">
        <f t="shared" si="2"/>
        <v>234407.539713103</v>
      </c>
      <c r="X28" s="125">
        <f t="shared" si="2"/>
        <v>413490.01500654325</v>
      </c>
      <c r="Y28" s="125">
        <f t="shared" si="2"/>
        <v>0</v>
      </c>
      <c r="Z28" s="125">
        <f t="shared" si="2"/>
        <v>0</v>
      </c>
      <c r="AA28" s="125">
        <f t="shared" si="2"/>
        <v>566905.59440602199</v>
      </c>
      <c r="AB28" s="125">
        <f t="shared" si="2"/>
        <v>167814.45288865746</v>
      </c>
      <c r="AC28" s="125">
        <f t="shared" si="2"/>
        <v>1780434.5546815745</v>
      </c>
      <c r="AD28" s="125">
        <f t="shared" si="2"/>
        <v>476141.77958111704</v>
      </c>
      <c r="AE28" s="125">
        <f t="shared" si="2"/>
        <v>0</v>
      </c>
      <c r="AF28" s="125">
        <f t="shared" si="2"/>
        <v>0</v>
      </c>
      <c r="AG28" s="125">
        <f t="shared" si="2"/>
        <v>0</v>
      </c>
      <c r="AH28" s="125">
        <f t="shared" si="2"/>
        <v>0</v>
      </c>
      <c r="AI28" s="125">
        <f t="shared" si="2"/>
        <v>0</v>
      </c>
      <c r="AJ28" s="125">
        <f t="shared" si="2"/>
        <v>0</v>
      </c>
      <c r="AK28" s="125">
        <f t="shared" si="2"/>
        <v>0</v>
      </c>
      <c r="AL28" s="125">
        <f t="shared" si="2"/>
        <v>0</v>
      </c>
      <c r="AM28" s="125">
        <f t="shared" si="2"/>
        <v>0</v>
      </c>
      <c r="AN28" s="125">
        <f t="shared" si="2"/>
        <v>0</v>
      </c>
      <c r="AO28" s="125">
        <f t="shared" si="2"/>
        <v>0</v>
      </c>
      <c r="AP28" s="125">
        <f t="shared" ref="AP28" si="3">MAX(AP22, 0)</f>
        <v>0</v>
      </c>
      <c r="AQ28" s="125">
        <f t="shared" si="2"/>
        <v>0</v>
      </c>
      <c r="AR28" s="69"/>
      <c r="AS28" s="68"/>
      <c r="AT28" s="37"/>
    </row>
    <row r="29" spans="1:46" x14ac:dyDescent="0.25">
      <c r="A29" s="68"/>
      <c r="B29" s="68"/>
      <c r="C29" s="68"/>
      <c r="D29" s="68"/>
      <c r="E29" s="68"/>
      <c r="F29" s="110" t="s">
        <v>282</v>
      </c>
      <c r="G29" s="110" t="s">
        <v>438</v>
      </c>
      <c r="H29" s="125"/>
      <c r="I29" s="125"/>
      <c r="J29" s="125">
        <f t="shared" ref="J29:AQ29" si="4">MAX(J23, 0)</f>
        <v>0</v>
      </c>
      <c r="K29" s="125">
        <f t="shared" si="4"/>
        <v>7051057.5028127357</v>
      </c>
      <c r="L29" s="125">
        <f t="shared" si="4"/>
        <v>879200.78593587503</v>
      </c>
      <c r="M29" s="125">
        <f t="shared" si="4"/>
        <v>4350495.6443061922</v>
      </c>
      <c r="N29" s="125">
        <f t="shared" si="4"/>
        <v>156267.89465885697</v>
      </c>
      <c r="O29" s="125">
        <f t="shared" si="4"/>
        <v>290200.27665670053</v>
      </c>
      <c r="P29" s="125">
        <f t="shared" si="4"/>
        <v>172111.07711078902</v>
      </c>
      <c r="Q29" s="125">
        <f t="shared" si="4"/>
        <v>1833400.5479453441</v>
      </c>
      <c r="R29" s="125">
        <f t="shared" si="4"/>
        <v>832692.00438183756</v>
      </c>
      <c r="S29" s="125">
        <f t="shared" si="4"/>
        <v>3235805.7224053773</v>
      </c>
      <c r="T29" s="125">
        <f t="shared" si="4"/>
        <v>565213.55649980623</v>
      </c>
      <c r="U29" s="125">
        <f t="shared" si="4"/>
        <v>257956.51717070807</v>
      </c>
      <c r="V29" s="125">
        <f t="shared" si="4"/>
        <v>295843.48371242173</v>
      </c>
      <c r="W29" s="125">
        <f t="shared" si="4"/>
        <v>245199.3781043624</v>
      </c>
      <c r="X29" s="125">
        <f t="shared" si="4"/>
        <v>432526.59302707785</v>
      </c>
      <c r="Y29" s="125">
        <f t="shared" si="4"/>
        <v>0</v>
      </c>
      <c r="Z29" s="125">
        <f t="shared" si="4"/>
        <v>0</v>
      </c>
      <c r="AA29" s="125">
        <f t="shared" si="4"/>
        <v>593005.23934670328</v>
      </c>
      <c r="AB29" s="125">
        <f t="shared" si="4"/>
        <v>175540.42645379351</v>
      </c>
      <c r="AC29" s="125">
        <f t="shared" si="4"/>
        <v>1862403.5988678415</v>
      </c>
      <c r="AD29" s="125">
        <f t="shared" si="4"/>
        <v>498062.76873895357</v>
      </c>
      <c r="AE29" s="125">
        <f t="shared" si="4"/>
        <v>0</v>
      </c>
      <c r="AF29" s="125">
        <f t="shared" si="4"/>
        <v>0</v>
      </c>
      <c r="AG29" s="125">
        <f t="shared" si="4"/>
        <v>0</v>
      </c>
      <c r="AH29" s="125">
        <f t="shared" si="4"/>
        <v>0</v>
      </c>
      <c r="AI29" s="125">
        <f t="shared" si="4"/>
        <v>0</v>
      </c>
      <c r="AJ29" s="125">
        <f t="shared" si="4"/>
        <v>0</v>
      </c>
      <c r="AK29" s="125">
        <f t="shared" si="4"/>
        <v>0</v>
      </c>
      <c r="AL29" s="125">
        <f t="shared" si="4"/>
        <v>0</v>
      </c>
      <c r="AM29" s="125">
        <f t="shared" si="4"/>
        <v>0</v>
      </c>
      <c r="AN29" s="125">
        <f t="shared" si="4"/>
        <v>0</v>
      </c>
      <c r="AO29" s="125">
        <f t="shared" si="4"/>
        <v>0</v>
      </c>
      <c r="AP29" s="125">
        <f t="shared" ref="AP29" si="5">MAX(AP23, 0)</f>
        <v>1051200.0000000002</v>
      </c>
      <c r="AQ29" s="125">
        <f t="shared" si="4"/>
        <v>0</v>
      </c>
      <c r="AR29" s="69"/>
      <c r="AS29" s="68"/>
      <c r="AT29" s="37"/>
    </row>
    <row r="30" spans="1:46" x14ac:dyDescent="0.25">
      <c r="A30" s="68"/>
      <c r="B30" s="68"/>
      <c r="C30" s="68"/>
      <c r="D30" s="68"/>
      <c r="E30" s="68"/>
      <c r="F30" s="112" t="s">
        <v>283</v>
      </c>
      <c r="G30" s="112" t="s">
        <v>438</v>
      </c>
      <c r="H30" s="141"/>
      <c r="I30" s="142"/>
      <c r="J30" s="142">
        <f t="shared" ref="J30:AQ30" si="6">MAX(J24, 0)</f>
        <v>5592992.279215375</v>
      </c>
      <c r="K30" s="142">
        <f t="shared" si="6"/>
        <v>7933050.1962227486</v>
      </c>
      <c r="L30" s="142">
        <f t="shared" si="6"/>
        <v>989177.0084991497</v>
      </c>
      <c r="M30" s="142">
        <f t="shared" si="6"/>
        <v>4894684.2811822193</v>
      </c>
      <c r="N30" s="142">
        <f t="shared" si="6"/>
        <v>175814.91171958821</v>
      </c>
      <c r="O30" s="142">
        <f t="shared" si="6"/>
        <v>326500.43780765863</v>
      </c>
      <c r="P30" s="142">
        <f t="shared" si="6"/>
        <v>193639.86373692108</v>
      </c>
      <c r="Q30" s="142">
        <f t="shared" si="6"/>
        <v>2062734.3587583534</v>
      </c>
      <c r="R30" s="142">
        <f t="shared" si="6"/>
        <v>936850.60235565179</v>
      </c>
      <c r="S30" s="142">
        <f t="shared" si="6"/>
        <v>3640561.6052381829</v>
      </c>
      <c r="T30" s="142">
        <f t="shared" si="6"/>
        <v>635914.18925599265</v>
      </c>
      <c r="U30" s="142">
        <f t="shared" si="6"/>
        <v>290223.41660689912</v>
      </c>
      <c r="V30" s="142">
        <f t="shared" si="6"/>
        <v>332849.53435422003</v>
      </c>
      <c r="W30" s="142">
        <f t="shared" si="6"/>
        <v>275870.53059892886</v>
      </c>
      <c r="X30" s="142">
        <f t="shared" si="6"/>
        <v>486629.86684142839</v>
      </c>
      <c r="Y30" s="142">
        <f t="shared" si="6"/>
        <v>0</v>
      </c>
      <c r="Z30" s="142">
        <f t="shared" si="6"/>
        <v>0</v>
      </c>
      <c r="AA30" s="142">
        <f t="shared" si="6"/>
        <v>667182.23876118928</v>
      </c>
      <c r="AB30" s="142">
        <f t="shared" si="6"/>
        <v>197498.17867302615</v>
      </c>
      <c r="AC30" s="142">
        <f t="shared" si="6"/>
        <v>2095365.3022331435</v>
      </c>
      <c r="AD30" s="142">
        <f t="shared" si="6"/>
        <v>560363.73887174309</v>
      </c>
      <c r="AE30" s="142">
        <f t="shared" si="6"/>
        <v>0</v>
      </c>
      <c r="AF30" s="142">
        <f t="shared" si="6"/>
        <v>0</v>
      </c>
      <c r="AG30" s="142">
        <f t="shared" si="6"/>
        <v>0</v>
      </c>
      <c r="AH30" s="142">
        <f t="shared" si="6"/>
        <v>0</v>
      </c>
      <c r="AI30" s="142">
        <f t="shared" si="6"/>
        <v>0</v>
      </c>
      <c r="AJ30" s="142">
        <f t="shared" si="6"/>
        <v>0</v>
      </c>
      <c r="AK30" s="142">
        <f t="shared" si="6"/>
        <v>0</v>
      </c>
      <c r="AL30" s="142">
        <f t="shared" si="6"/>
        <v>0</v>
      </c>
      <c r="AM30" s="142">
        <f t="shared" si="6"/>
        <v>0</v>
      </c>
      <c r="AN30" s="142">
        <f t="shared" si="6"/>
        <v>0</v>
      </c>
      <c r="AO30" s="142">
        <f t="shared" si="6"/>
        <v>0</v>
      </c>
      <c r="AP30" s="142">
        <f t="shared" ref="AP30" si="7">MAX(AP24, 0)</f>
        <v>0</v>
      </c>
      <c r="AQ30" s="142">
        <f t="shared" si="6"/>
        <v>0</v>
      </c>
      <c r="AR30" s="69"/>
      <c r="AS30" s="68"/>
      <c r="AT30" s="37"/>
    </row>
    <row r="31" spans="1:46" x14ac:dyDescent="0.25">
      <c r="A31" s="68"/>
      <c r="B31" s="68"/>
      <c r="C31" s="68"/>
      <c r="D31" s="68"/>
      <c r="E31" s="68"/>
      <c r="F31" s="68"/>
      <c r="G31" s="68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8"/>
      <c r="AT31" s="37"/>
    </row>
    <row r="32" spans="1:46" x14ac:dyDescent="0.25">
      <c r="A32" s="68"/>
      <c r="B32" s="96"/>
      <c r="C32" s="105" t="s">
        <v>660</v>
      </c>
      <c r="D32" s="105"/>
      <c r="E32" s="105"/>
      <c r="F32" s="105"/>
      <c r="G32" s="105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5"/>
      <c r="AT32" s="37"/>
    </row>
    <row r="33" spans="1:46" x14ac:dyDescent="0.25">
      <c r="A33" s="68"/>
      <c r="B33" s="68"/>
      <c r="C33" s="104"/>
      <c r="D33" s="104"/>
      <c r="E33" s="68"/>
      <c r="F33" s="68"/>
      <c r="G33" s="68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8"/>
      <c r="AT33" s="37"/>
    </row>
    <row r="34" spans="1:46" x14ac:dyDescent="0.25">
      <c r="A34" s="68"/>
      <c r="B34" s="68"/>
      <c r="C34" s="68"/>
      <c r="D34" s="104"/>
      <c r="E34" s="107" t="s">
        <v>331</v>
      </c>
      <c r="F34" s="68"/>
      <c r="G34" s="68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8"/>
      <c r="AT34" s="37"/>
    </row>
    <row r="35" spans="1:46" x14ac:dyDescent="0.25">
      <c r="A35" s="110"/>
      <c r="B35" s="68"/>
      <c r="C35" s="68"/>
      <c r="D35" s="68"/>
      <c r="E35" s="68"/>
      <c r="F35" s="108" t="s">
        <v>291</v>
      </c>
      <c r="G35" s="108" t="s">
        <v>438</v>
      </c>
      <c r="H35" s="140">
        <f>SUM(J27:AQ27)</f>
        <v>72647251.559725359</v>
      </c>
      <c r="I35" s="138" t="s">
        <v>314</v>
      </c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69"/>
      <c r="AS35" s="110" t="s">
        <v>584</v>
      </c>
      <c r="AT35" s="37"/>
    </row>
    <row r="36" spans="1:46" x14ac:dyDescent="0.25">
      <c r="A36" s="110"/>
      <c r="B36" s="68"/>
      <c r="C36" s="68"/>
      <c r="D36" s="68"/>
      <c r="E36" s="68"/>
      <c r="F36" s="110" t="s">
        <v>285</v>
      </c>
      <c r="G36" s="110" t="s">
        <v>438</v>
      </c>
      <c r="H36" s="125">
        <f>SUM(J28:AQ28)</f>
        <v>32677432.125405721</v>
      </c>
      <c r="I36" s="138" t="s">
        <v>314</v>
      </c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69"/>
      <c r="AS36" s="110" t="s">
        <v>585</v>
      </c>
      <c r="AT36" s="37"/>
    </row>
    <row r="37" spans="1:46" x14ac:dyDescent="0.25">
      <c r="A37" s="110"/>
      <c r="B37" s="68"/>
      <c r="C37" s="68"/>
      <c r="D37" s="68"/>
      <c r="E37" s="68"/>
      <c r="F37" s="110" t="s">
        <v>282</v>
      </c>
      <c r="G37" s="110" t="s">
        <v>438</v>
      </c>
      <c r="H37" s="125">
        <f>SUM(J29:AQ29)</f>
        <v>24778183.01813538</v>
      </c>
      <c r="I37" s="138" t="s">
        <v>314</v>
      </c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69"/>
      <c r="AS37" s="110" t="s">
        <v>586</v>
      </c>
      <c r="AT37" s="37"/>
    </row>
    <row r="38" spans="1:46" x14ac:dyDescent="0.25">
      <c r="A38" s="110"/>
      <c r="B38" s="68"/>
      <c r="C38" s="68"/>
      <c r="D38" s="68"/>
      <c r="E38" s="68"/>
      <c r="F38" s="112" t="s">
        <v>283</v>
      </c>
      <c r="G38" s="112" t="s">
        <v>438</v>
      </c>
      <c r="H38" s="141">
        <f>SUM(J30:AQ30)</f>
        <v>32287902.540932417</v>
      </c>
      <c r="I38" s="138" t="s">
        <v>314</v>
      </c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69"/>
      <c r="AS38" s="110" t="s">
        <v>586</v>
      </c>
      <c r="AT38" s="37"/>
    </row>
    <row r="39" spans="1:46" x14ac:dyDescent="0.25">
      <c r="A39" s="68"/>
      <c r="B39" s="68"/>
      <c r="C39" s="68"/>
      <c r="D39" s="68"/>
      <c r="E39" s="68"/>
      <c r="F39" s="68"/>
      <c r="G39" s="68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8"/>
      <c r="AT39" s="37"/>
    </row>
    <row r="40" spans="1:46" x14ac:dyDescent="0.25">
      <c r="A40" s="68"/>
      <c r="B40" s="68"/>
      <c r="C40" s="68"/>
      <c r="D40" s="68"/>
      <c r="E40" s="110" t="str">
        <f>'Fixed inputs'!E$139</f>
        <v>Direct cost indicator, by cost category</v>
      </c>
      <c r="F40" s="68"/>
      <c r="G40" s="110" t="str">
        <f>'Fixed inputs'!G$140</f>
        <v>flag</v>
      </c>
      <c r="H40" s="131"/>
      <c r="I40" s="131"/>
      <c r="J40" s="197">
        <f>'Fixed inputs'!H140</f>
        <v>1</v>
      </c>
      <c r="K40" s="197">
        <f>'Fixed inputs'!H141</f>
        <v>1</v>
      </c>
      <c r="L40" s="197">
        <f>'Fixed inputs'!H142</f>
        <v>1</v>
      </c>
      <c r="M40" s="197">
        <f>'Fixed inputs'!H143</f>
        <v>1</v>
      </c>
      <c r="N40" s="197">
        <f>'Fixed inputs'!H144</f>
        <v>1</v>
      </c>
      <c r="O40" s="197">
        <f>'Fixed inputs'!H145</f>
        <v>1</v>
      </c>
      <c r="P40" s="197">
        <f>'Fixed inputs'!H146</f>
        <v>0</v>
      </c>
      <c r="Q40" s="197">
        <f>'Fixed inputs'!H147</f>
        <v>0</v>
      </c>
      <c r="R40" s="197">
        <f>'Fixed inputs'!H148</f>
        <v>0</v>
      </c>
      <c r="S40" s="197">
        <f>'Fixed inputs'!H149</f>
        <v>0</v>
      </c>
      <c r="T40" s="197">
        <f>'Fixed inputs'!H150</f>
        <v>0</v>
      </c>
      <c r="U40" s="197">
        <f>'Fixed inputs'!H151</f>
        <v>0</v>
      </c>
      <c r="V40" s="197">
        <f>'Fixed inputs'!H152</f>
        <v>0</v>
      </c>
      <c r="W40" s="197">
        <f>'Fixed inputs'!H153</f>
        <v>0</v>
      </c>
      <c r="X40" s="197">
        <f>'Fixed inputs'!H154</f>
        <v>0</v>
      </c>
      <c r="Y40" s="197">
        <f>'Fixed inputs'!H155</f>
        <v>0</v>
      </c>
      <c r="Z40" s="197">
        <f>'Fixed inputs'!H156</f>
        <v>0</v>
      </c>
      <c r="AA40" s="197">
        <f>'Fixed inputs'!H157</f>
        <v>0</v>
      </c>
      <c r="AB40" s="197">
        <f>'Fixed inputs'!H158</f>
        <v>0</v>
      </c>
      <c r="AC40" s="197">
        <f>'Fixed inputs'!H159</f>
        <v>0</v>
      </c>
      <c r="AD40" s="197">
        <f>'Fixed inputs'!H160</f>
        <v>0</v>
      </c>
      <c r="AE40" s="197">
        <f>'Fixed inputs'!H161</f>
        <v>1</v>
      </c>
      <c r="AF40" s="197">
        <f>'Fixed inputs'!H162</f>
        <v>1</v>
      </c>
      <c r="AG40" s="197">
        <f>'Fixed inputs'!H163</f>
        <v>1</v>
      </c>
      <c r="AH40" s="197">
        <f>'Fixed inputs'!H164</f>
        <v>1</v>
      </c>
      <c r="AI40" s="197">
        <f>'Fixed inputs'!H165</f>
        <v>1</v>
      </c>
      <c r="AJ40" s="197">
        <f>'Fixed inputs'!H166</f>
        <v>1</v>
      </c>
      <c r="AK40" s="197">
        <f>'Fixed inputs'!H167</f>
        <v>1</v>
      </c>
      <c r="AL40" s="197">
        <f>'Fixed inputs'!H168</f>
        <v>1</v>
      </c>
      <c r="AM40" s="197">
        <f>'Fixed inputs'!H169</f>
        <v>1</v>
      </c>
      <c r="AN40" s="197">
        <f>'Fixed inputs'!H170</f>
        <v>1</v>
      </c>
      <c r="AO40" s="197">
        <f>'Fixed inputs'!H171</f>
        <v>1</v>
      </c>
      <c r="AP40" s="197">
        <f>'Fixed inputs'!H172</f>
        <v>0</v>
      </c>
      <c r="AQ40" s="197">
        <f>'Fixed inputs'!H173</f>
        <v>1</v>
      </c>
      <c r="AR40" s="69"/>
      <c r="AS40" s="68"/>
      <c r="AT40" s="37"/>
    </row>
    <row r="41" spans="1:46" x14ac:dyDescent="0.25">
      <c r="A41" s="68"/>
      <c r="B41" s="68"/>
      <c r="C41" s="68"/>
      <c r="D41" s="68"/>
      <c r="E41" s="104"/>
      <c r="F41" s="68"/>
      <c r="G41" s="68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8"/>
      <c r="AT41" s="37"/>
    </row>
    <row r="42" spans="1:46" x14ac:dyDescent="0.25">
      <c r="A42" s="68"/>
      <c r="B42" s="68"/>
      <c r="C42" s="68"/>
      <c r="D42" s="68"/>
      <c r="E42" s="107" t="s">
        <v>334</v>
      </c>
      <c r="F42" s="68"/>
      <c r="G42" s="68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8"/>
      <c r="AT42" s="37"/>
    </row>
    <row r="43" spans="1:46" x14ac:dyDescent="0.25">
      <c r="A43" s="110"/>
      <c r="B43" s="68"/>
      <c r="C43" s="68"/>
      <c r="D43" s="68"/>
      <c r="E43" s="68"/>
      <c r="F43" s="108" t="s">
        <v>291</v>
      </c>
      <c r="G43" s="108" t="s">
        <v>438</v>
      </c>
      <c r="H43" s="140">
        <f>SUMPRODUCT(J27:AQ27, J$40:AQ$40)</f>
        <v>56925652.506155312</v>
      </c>
      <c r="I43" s="138" t="s">
        <v>314</v>
      </c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69"/>
      <c r="AS43" s="110" t="s">
        <v>584</v>
      </c>
      <c r="AT43" s="37"/>
    </row>
    <row r="44" spans="1:46" x14ac:dyDescent="0.25">
      <c r="A44" s="110"/>
      <c r="B44" s="68"/>
      <c r="C44" s="68"/>
      <c r="D44" s="68"/>
      <c r="E44" s="68"/>
      <c r="F44" s="110" t="s">
        <v>285</v>
      </c>
      <c r="G44" s="110" t="s">
        <v>438</v>
      </c>
      <c r="H44" s="125">
        <f>SUMPRODUCT(J28:AQ28, J$40:AQ$40)</f>
        <v>22161798.223061256</v>
      </c>
      <c r="I44" s="138" t="s">
        <v>314</v>
      </c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69"/>
      <c r="AS44" s="110" t="s">
        <v>585</v>
      </c>
      <c r="AT44" s="37"/>
    </row>
    <row r="45" spans="1:46" x14ac:dyDescent="0.25">
      <c r="A45" s="110"/>
      <c r="B45" s="68"/>
      <c r="C45" s="68"/>
      <c r="D45" s="68"/>
      <c r="E45" s="68"/>
      <c r="F45" s="110" t="s">
        <v>282</v>
      </c>
      <c r="G45" s="110" t="s">
        <v>438</v>
      </c>
      <c r="H45" s="125">
        <f>SUMPRODUCT(J29:AQ29, J$40:AQ$40)</f>
        <v>12727222.104370359</v>
      </c>
      <c r="I45" s="138" t="s">
        <v>314</v>
      </c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69"/>
      <c r="AS45" s="110" t="s">
        <v>586</v>
      </c>
      <c r="AT45" s="37"/>
    </row>
    <row r="46" spans="1:46" x14ac:dyDescent="0.25">
      <c r="A46" s="110"/>
      <c r="B46" s="68"/>
      <c r="C46" s="68"/>
      <c r="D46" s="68"/>
      <c r="E46" s="68"/>
      <c r="F46" s="112" t="s">
        <v>283</v>
      </c>
      <c r="G46" s="112" t="s">
        <v>438</v>
      </c>
      <c r="H46" s="141">
        <f>SUMPRODUCT(J30:AQ30, J$40:AQ$40)</f>
        <v>19912219.114646737</v>
      </c>
      <c r="I46" s="138" t="s">
        <v>314</v>
      </c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69"/>
      <c r="AS46" s="110" t="s">
        <v>586</v>
      </c>
      <c r="AT46" s="37"/>
    </row>
    <row r="47" spans="1:46" x14ac:dyDescent="0.25">
      <c r="A47" s="68"/>
      <c r="B47" s="68"/>
      <c r="C47" s="68"/>
      <c r="D47" s="68"/>
      <c r="E47" s="68"/>
      <c r="F47" s="68"/>
      <c r="G47" s="68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8"/>
      <c r="AT47" s="37"/>
    </row>
    <row r="48" spans="1:46" x14ac:dyDescent="0.25">
      <c r="A48" s="68"/>
      <c r="B48" s="68"/>
      <c r="C48" s="68"/>
      <c r="D48" s="68"/>
      <c r="E48" s="107" t="s">
        <v>474</v>
      </c>
      <c r="F48" s="68"/>
      <c r="G48" s="68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8"/>
      <c r="AT48" s="37"/>
    </row>
    <row r="49" spans="1:46" x14ac:dyDescent="0.25">
      <c r="A49" s="68"/>
      <c r="B49" s="68"/>
      <c r="C49" s="68"/>
      <c r="D49" s="68"/>
      <c r="E49" s="68"/>
      <c r="F49" s="108" t="s">
        <v>291</v>
      </c>
      <c r="G49" s="108" t="s">
        <v>470</v>
      </c>
      <c r="H49" s="140" t="b">
        <f>H43 &gt; 0</f>
        <v>1</v>
      </c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69"/>
      <c r="AS49" s="68"/>
      <c r="AT49" s="37"/>
    </row>
    <row r="50" spans="1:46" x14ac:dyDescent="0.25">
      <c r="A50" s="68"/>
      <c r="B50" s="68"/>
      <c r="C50" s="68"/>
      <c r="D50" s="68"/>
      <c r="E50" s="68"/>
      <c r="F50" s="110" t="s">
        <v>285</v>
      </c>
      <c r="G50" s="110" t="s">
        <v>470</v>
      </c>
      <c r="H50" s="125" t="b">
        <f>H44 &gt; 0</f>
        <v>1</v>
      </c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69"/>
      <c r="AS50" s="68"/>
      <c r="AT50" s="37"/>
    </row>
    <row r="51" spans="1:46" x14ac:dyDescent="0.25">
      <c r="A51" s="68"/>
      <c r="B51" s="68"/>
      <c r="C51" s="68"/>
      <c r="D51" s="68"/>
      <c r="E51" s="68"/>
      <c r="F51" s="112" t="s">
        <v>475</v>
      </c>
      <c r="G51" s="112" t="s">
        <v>470</v>
      </c>
      <c r="H51" s="153" t="b">
        <f>H45 + H46 &gt; 0</f>
        <v>1</v>
      </c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69"/>
      <c r="AS51" s="68"/>
      <c r="AT51" s="37"/>
    </row>
    <row r="52" spans="1:46" x14ac:dyDescent="0.25">
      <c r="A52" s="68"/>
      <c r="B52" s="68"/>
      <c r="C52" s="68"/>
      <c r="D52" s="68"/>
      <c r="E52" s="68"/>
      <c r="F52" s="68"/>
      <c r="G52" s="68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8"/>
      <c r="AT52" s="37"/>
    </row>
    <row r="53" spans="1:46" x14ac:dyDescent="0.25">
      <c r="A53" s="68"/>
      <c r="B53" s="68"/>
      <c r="C53" s="68"/>
      <c r="D53" s="68"/>
      <c r="E53" s="110" t="s">
        <v>476</v>
      </c>
      <c r="F53" s="68"/>
      <c r="G53" s="110" t="s">
        <v>231</v>
      </c>
      <c r="H53" s="131">
        <f>COUNTIF(H49:H51, "=FALSE")</f>
        <v>0</v>
      </c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69"/>
      <c r="AS53" s="68"/>
      <c r="AT53" s="37"/>
    </row>
    <row r="54" spans="1:46" x14ac:dyDescent="0.25">
      <c r="A54" s="68"/>
      <c r="B54" s="68"/>
      <c r="C54" s="68"/>
      <c r="D54" s="68"/>
      <c r="E54" s="104"/>
      <c r="F54" s="68"/>
      <c r="G54" s="68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8"/>
      <c r="AT54" s="37"/>
    </row>
    <row r="55" spans="1:46" x14ac:dyDescent="0.25">
      <c r="A55" s="68"/>
      <c r="B55" s="68"/>
      <c r="C55" s="68"/>
      <c r="D55" s="68"/>
      <c r="E55" s="107" t="s">
        <v>292</v>
      </c>
      <c r="F55" s="68"/>
      <c r="G55" s="68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8"/>
      <c r="AT55" s="37"/>
    </row>
    <row r="56" spans="1:46" x14ac:dyDescent="0.25">
      <c r="A56" s="110"/>
      <c r="B56" s="68"/>
      <c r="C56" s="68"/>
      <c r="D56" s="68"/>
      <c r="E56" s="68"/>
      <c r="F56" s="108" t="s">
        <v>281</v>
      </c>
      <c r="G56" s="108" t="s">
        <v>44</v>
      </c>
      <c r="H56" s="148">
        <f>IF(H49, H43 / H35, 0)</f>
        <v>0.78358989891524145</v>
      </c>
      <c r="I56" s="126" t="s">
        <v>314</v>
      </c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69"/>
      <c r="AS56" s="110" t="s">
        <v>584</v>
      </c>
      <c r="AT56" s="37"/>
    </row>
    <row r="57" spans="1:46" x14ac:dyDescent="0.25">
      <c r="A57" s="110"/>
      <c r="B57" s="68"/>
      <c r="C57" s="68"/>
      <c r="D57" s="68"/>
      <c r="E57" s="68"/>
      <c r="F57" s="110" t="s">
        <v>335</v>
      </c>
      <c r="G57" s="110" t="s">
        <v>44</v>
      </c>
      <c r="H57" s="149">
        <f>IF(H50, H44 / H36, 0)</f>
        <v>0.67819889084341867</v>
      </c>
      <c r="I57" s="126" t="s">
        <v>314</v>
      </c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69"/>
      <c r="AS57" s="110" t="s">
        <v>585</v>
      </c>
      <c r="AT57" s="37"/>
    </row>
    <row r="58" spans="1:46" x14ac:dyDescent="0.25">
      <c r="A58" s="110"/>
      <c r="B58" s="68"/>
      <c r="C58" s="68"/>
      <c r="D58" s="68"/>
      <c r="E58" s="68"/>
      <c r="F58" s="112" t="s">
        <v>336</v>
      </c>
      <c r="G58" s="112" t="s">
        <v>44</v>
      </c>
      <c r="H58" s="198">
        <f>IF(H51, (H45 + H46) / (H37 + H38), 0)</f>
        <v>0.57195864933179541</v>
      </c>
      <c r="I58" s="126" t="s">
        <v>314</v>
      </c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69"/>
      <c r="AS58" s="110" t="s">
        <v>586</v>
      </c>
      <c r="AT58" s="37"/>
    </row>
    <row r="59" spans="1:46" x14ac:dyDescent="0.25">
      <c r="A59" s="68"/>
      <c r="B59" s="68"/>
      <c r="C59" s="68"/>
      <c r="D59" s="68"/>
      <c r="E59" s="68"/>
      <c r="F59" s="68"/>
      <c r="G59" s="68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8"/>
      <c r="AT59" s="37"/>
    </row>
    <row r="60" spans="1:46" x14ac:dyDescent="0.25">
      <c r="A60" s="68"/>
      <c r="B60" s="102" t="s">
        <v>242</v>
      </c>
      <c r="C60" s="102"/>
      <c r="D60" s="102"/>
      <c r="E60" s="102"/>
      <c r="F60" s="102"/>
      <c r="G60" s="102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2"/>
      <c r="AT60" s="37"/>
    </row>
    <row r="61" spans="1:46" x14ac:dyDescent="0.25">
      <c r="A61" s="68"/>
      <c r="B61" s="68"/>
      <c r="C61" s="68"/>
      <c r="D61" s="68"/>
      <c r="E61" s="68"/>
      <c r="F61" s="68"/>
      <c r="G61" s="68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8"/>
      <c r="AT61" s="37"/>
    </row>
    <row r="62" spans="1:46" x14ac:dyDescent="0.25">
      <c r="A62" s="68"/>
      <c r="B62" s="68"/>
      <c r="C62" s="104"/>
      <c r="D62" s="104"/>
      <c r="E62" s="110" t="s">
        <v>232</v>
      </c>
      <c r="F62" s="68"/>
      <c r="G62" s="110" t="s">
        <v>231</v>
      </c>
      <c r="H62" s="154">
        <f>H53</f>
        <v>0</v>
      </c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69"/>
      <c r="AS62" s="68"/>
      <c r="AT62" s="37"/>
    </row>
    <row r="63" spans="1:46" x14ac:dyDescent="0.25">
      <c r="A63" s="68"/>
      <c r="B63" s="68"/>
      <c r="C63" s="68"/>
      <c r="D63" s="68"/>
      <c r="E63" s="104"/>
      <c r="F63" s="68"/>
      <c r="G63" s="68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8"/>
      <c r="AT63" s="37"/>
    </row>
    <row r="64" spans="1:46" x14ac:dyDescent="0.25">
      <c r="A64" s="68"/>
      <c r="B64" s="102" t="s">
        <v>30</v>
      </c>
      <c r="C64" s="102"/>
      <c r="D64" s="102"/>
      <c r="E64" s="102"/>
      <c r="F64" s="102"/>
      <c r="G64" s="102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2"/>
      <c r="AT64" s="37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 xr:uid="{82DD2133-1792-45F5-ABF9-BCBFAA6DC862}"/>
    <hyperlink ref="B5:F5" location="'Model map'!A4" tooltip="Click to return to model map" display="'Model map'!A4" xr:uid="{E7E4B77D-D701-4127-B2FF-A83313EB2317}"/>
    <hyperlink ref="B5:H5" location="'Model map'!A4" tooltip="Click to return to model map" display="'Model map'!A4" xr:uid="{6E7AD475-6B53-498E-894B-1882DDF736B8}"/>
    <hyperlink ref="A1" location="Index!A1" display="Index!A1" xr:uid="{B8AA3CEA-FD41-4C2F-B661-82A555C2472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52" sqref="A52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1" t="str">
        <f ca="1">MID(CELL("filename",A1),FIND("]",CELL("filename",A1))+1,255)</f>
        <v>EDCM discounts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1"/>
      <c r="P1" s="89"/>
    </row>
    <row r="2" spans="1:16" x14ac:dyDescent="0.25">
      <c r="A2" s="91" t="str">
        <f>Cover!D21&amp;" - "&amp;Cover!D23</f>
        <v>Electricity North West Limited - v1 Final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1"/>
      <c r="P2" s="89"/>
    </row>
    <row r="3" spans="1:16" x14ac:dyDescent="0.25">
      <c r="A3" s="93" t="str">
        <f>Cover!D2&amp;" - "&amp;Cover!D8&amp;" v"&amp;Cover!D10&amp;" - "&amp;Cover!D19</f>
        <v>PCDM charging model - Release for charge setting v4 - 2022/23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4"/>
      <c r="P3" s="90"/>
    </row>
    <row r="4" spans="1:16" s="1" customFormat="1" x14ac:dyDescent="0.25">
      <c r="A4" s="67" t="str">
        <f>H113 &amp; IF(H113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  <c r="L4" s="37"/>
      <c r="M4" s="37"/>
      <c r="N4" s="37"/>
      <c r="O4" s="37"/>
      <c r="P4" s="37"/>
    </row>
    <row r="5" spans="1:16" ht="45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99" t="s">
        <v>279</v>
      </c>
      <c r="K5" s="99" t="s">
        <v>293</v>
      </c>
      <c r="L5" s="99" t="s">
        <v>294</v>
      </c>
      <c r="M5" s="99" t="s">
        <v>280</v>
      </c>
      <c r="N5" s="124"/>
      <c r="O5" s="98" t="s">
        <v>34</v>
      </c>
      <c r="P5" s="37"/>
    </row>
    <row r="6" spans="1:16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8"/>
      <c r="P6" s="37"/>
    </row>
    <row r="7" spans="1:16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2"/>
      <c r="P7" s="37"/>
    </row>
    <row r="8" spans="1:16" x14ac:dyDescent="0.25">
      <c r="A8" s="68"/>
      <c r="B8" s="68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8"/>
      <c r="P8" s="37"/>
    </row>
    <row r="9" spans="1:16" x14ac:dyDescent="0.25">
      <c r="A9" s="68"/>
      <c r="B9" s="68"/>
      <c r="C9" s="104" t="s">
        <v>734</v>
      </c>
      <c r="D9" s="104"/>
      <c r="E9" s="68"/>
      <c r="F9" s="68"/>
      <c r="G9" s="68"/>
      <c r="H9" s="69"/>
      <c r="I9" s="69"/>
      <c r="J9" s="69"/>
      <c r="K9" s="69"/>
      <c r="L9" s="69"/>
      <c r="M9" s="69"/>
      <c r="N9" s="69"/>
      <c r="O9" s="68"/>
      <c r="P9" s="37"/>
    </row>
    <row r="10" spans="1:16" x14ac:dyDescent="0.25">
      <c r="A10" s="68"/>
      <c r="B10" s="68"/>
      <c r="C10" s="104"/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8"/>
      <c r="P10" s="37"/>
    </row>
    <row r="11" spans="1:16" x14ac:dyDescent="0.25">
      <c r="A11" s="68"/>
      <c r="B11" s="102" t="s">
        <v>323</v>
      </c>
      <c r="C11" s="102"/>
      <c r="D11" s="102"/>
      <c r="E11" s="102"/>
      <c r="F11" s="102"/>
      <c r="G11" s="102"/>
      <c r="H11" s="103"/>
      <c r="I11" s="103"/>
      <c r="J11" s="103"/>
      <c r="K11" s="103"/>
      <c r="L11" s="103"/>
      <c r="M11" s="103"/>
      <c r="N11" s="103"/>
      <c r="O11" s="102"/>
      <c r="P11" s="37"/>
    </row>
    <row r="12" spans="1:16" x14ac:dyDescent="0.25">
      <c r="A12" s="68"/>
      <c r="B12" s="68"/>
      <c r="C12" s="68"/>
      <c r="D12" s="68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68"/>
      <c r="P12" s="37"/>
    </row>
    <row r="13" spans="1:16" x14ac:dyDescent="0.25">
      <c r="A13" s="68"/>
      <c r="B13" s="68"/>
      <c r="C13" s="104" t="s">
        <v>445</v>
      </c>
      <c r="D13" s="104"/>
      <c r="E13" s="68"/>
      <c r="F13" s="68"/>
      <c r="G13" s="68"/>
      <c r="H13" s="69"/>
      <c r="I13" s="69"/>
      <c r="J13" s="69"/>
      <c r="K13" s="69"/>
      <c r="L13" s="69"/>
      <c r="M13" s="69"/>
      <c r="N13" s="69"/>
      <c r="O13" s="68"/>
      <c r="P13" s="37"/>
    </row>
    <row r="14" spans="1:16" x14ac:dyDescent="0.25">
      <c r="A14" s="68"/>
      <c r="B14" s="68"/>
      <c r="C14" s="104" t="s">
        <v>446</v>
      </c>
      <c r="D14" s="104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8"/>
      <c r="P14" s="37"/>
    </row>
    <row r="15" spans="1:16" x14ac:dyDescent="0.25">
      <c r="A15" s="68"/>
      <c r="B15" s="68"/>
      <c r="C15" s="104"/>
      <c r="D15" s="104"/>
      <c r="E15" s="68"/>
      <c r="F15" s="68"/>
      <c r="G15" s="68"/>
      <c r="H15" s="69"/>
      <c r="I15" s="69"/>
      <c r="J15" s="69"/>
      <c r="K15" s="69"/>
      <c r="L15" s="69"/>
      <c r="M15" s="69"/>
      <c r="N15" s="69"/>
      <c r="O15" s="68"/>
      <c r="P15" s="37"/>
    </row>
    <row r="16" spans="1:16" s="1" customFormat="1" x14ac:dyDescent="0.25">
      <c r="A16" s="68"/>
      <c r="B16" s="96"/>
      <c r="C16" s="105" t="s">
        <v>670</v>
      </c>
      <c r="D16" s="105"/>
      <c r="E16" s="105"/>
      <c r="F16" s="105"/>
      <c r="G16" s="105"/>
      <c r="H16" s="106"/>
      <c r="I16" s="106"/>
      <c r="J16" s="106"/>
      <c r="K16" s="106"/>
      <c r="L16" s="106"/>
      <c r="M16" s="106"/>
      <c r="N16" s="106"/>
      <c r="O16" s="105"/>
      <c r="P16" s="37"/>
    </row>
    <row r="17" spans="1:16" s="1" customFormat="1" x14ac:dyDescent="0.25">
      <c r="A17" s="68"/>
      <c r="B17" s="68"/>
      <c r="C17" s="104"/>
      <c r="D17" s="104"/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8"/>
      <c r="P17" s="37"/>
    </row>
    <row r="18" spans="1:16" x14ac:dyDescent="0.25">
      <c r="A18" s="68"/>
      <c r="B18" s="68"/>
      <c r="C18" s="68"/>
      <c r="D18" s="68"/>
      <c r="E18" s="107" t="str">
        <f>'Rev allocation'!E177</f>
        <v>Allocation (EDCM), by network level (re-ordered)</v>
      </c>
      <c r="F18" s="68"/>
      <c r="G18" s="68"/>
      <c r="H18" s="69"/>
      <c r="I18" s="69"/>
      <c r="J18" s="69"/>
      <c r="K18" s="69"/>
      <c r="L18" s="69"/>
      <c r="M18" s="69"/>
      <c r="N18" s="69"/>
      <c r="O18" s="68"/>
      <c r="P18" s="37"/>
    </row>
    <row r="19" spans="1:16" x14ac:dyDescent="0.25">
      <c r="A19" s="68"/>
      <c r="B19" s="68"/>
      <c r="C19" s="68"/>
      <c r="D19" s="68"/>
      <c r="E19" s="68"/>
      <c r="F19" s="108" t="str">
        <f>'Rev allocation'!F178</f>
        <v>132kV</v>
      </c>
      <c r="G19" s="108" t="str">
        <f>'Rev allocation'!G178</f>
        <v>%</v>
      </c>
      <c r="H19" s="167">
        <f>'Rev allocation'!H178</f>
        <v>0.14931415247590979</v>
      </c>
      <c r="I19" s="130"/>
      <c r="J19" s="130"/>
      <c r="K19" s="130"/>
      <c r="L19" s="130"/>
      <c r="M19" s="130"/>
      <c r="N19" s="69"/>
      <c r="O19" s="68"/>
      <c r="P19" s="37"/>
    </row>
    <row r="20" spans="1:16" x14ac:dyDescent="0.25">
      <c r="A20" s="68"/>
      <c r="B20" s="68"/>
      <c r="C20" s="68"/>
      <c r="D20" s="68"/>
      <c r="E20" s="68"/>
      <c r="F20" s="110" t="str">
        <f>'Rev allocation'!F179</f>
        <v>132kV/EHV</v>
      </c>
      <c r="G20" s="110" t="str">
        <f>'Rev allocation'!G179</f>
        <v>%</v>
      </c>
      <c r="H20" s="161">
        <f>'Rev allocation'!H179</f>
        <v>2.7263098616069625E-2</v>
      </c>
      <c r="I20" s="130"/>
      <c r="J20" s="130"/>
      <c r="K20" s="130"/>
      <c r="L20" s="130"/>
      <c r="M20" s="130"/>
      <c r="N20" s="69"/>
      <c r="O20" s="68"/>
      <c r="P20" s="37"/>
    </row>
    <row r="21" spans="1:16" x14ac:dyDescent="0.25">
      <c r="A21" s="68"/>
      <c r="B21" s="68"/>
      <c r="C21" s="68"/>
      <c r="D21" s="68"/>
      <c r="E21" s="68"/>
      <c r="F21" s="110" t="str">
        <f>'Rev allocation'!F180</f>
        <v>EHV</v>
      </c>
      <c r="G21" s="110" t="str">
        <f>'Rev allocation'!G180</f>
        <v>%</v>
      </c>
      <c r="H21" s="161">
        <f>'Rev allocation'!H180</f>
        <v>6.0607950505215669E-2</v>
      </c>
      <c r="I21" s="130"/>
      <c r="J21" s="130"/>
      <c r="K21" s="130"/>
      <c r="L21" s="130"/>
      <c r="M21" s="130"/>
      <c r="N21" s="69"/>
      <c r="O21" s="68"/>
      <c r="P21" s="37"/>
    </row>
    <row r="22" spans="1:16" x14ac:dyDescent="0.25">
      <c r="A22" s="68"/>
      <c r="B22" s="68"/>
      <c r="C22" s="68"/>
      <c r="D22" s="68"/>
      <c r="E22" s="68"/>
      <c r="F22" s="110" t="str">
        <f>'Rev allocation'!F181</f>
        <v>EHV/HV</v>
      </c>
      <c r="G22" s="110" t="str">
        <f>'Rev allocation'!G181</f>
        <v>%</v>
      </c>
      <c r="H22" s="161">
        <f>'Rev allocation'!H181</f>
        <v>6.3029542219580806E-2</v>
      </c>
      <c r="I22" s="130"/>
      <c r="J22" s="130"/>
      <c r="K22" s="130"/>
      <c r="L22" s="130"/>
      <c r="M22" s="130"/>
      <c r="N22" s="69"/>
      <c r="O22" s="68"/>
      <c r="P22" s="37"/>
    </row>
    <row r="23" spans="1:16" x14ac:dyDescent="0.25">
      <c r="A23" s="68"/>
      <c r="B23" s="68"/>
      <c r="C23" s="68"/>
      <c r="D23" s="68"/>
      <c r="E23" s="68"/>
      <c r="F23" s="110" t="str">
        <f>'Rev allocation'!F182</f>
        <v>HV</v>
      </c>
      <c r="G23" s="110" t="str">
        <f>'Rev allocation'!G182</f>
        <v>%</v>
      </c>
      <c r="H23" s="161">
        <f>'Rev allocation'!H182</f>
        <v>0.18526311747232113</v>
      </c>
      <c r="I23" s="130"/>
      <c r="J23" s="130"/>
      <c r="K23" s="130"/>
      <c r="L23" s="130"/>
      <c r="M23" s="130"/>
      <c r="N23" s="69"/>
      <c r="O23" s="68"/>
      <c r="P23" s="37"/>
    </row>
    <row r="24" spans="1:16" x14ac:dyDescent="0.25">
      <c r="A24" s="68"/>
      <c r="B24" s="68"/>
      <c r="C24" s="68"/>
      <c r="D24" s="68"/>
      <c r="E24" s="68"/>
      <c r="F24" s="110" t="str">
        <f>'Rev allocation'!F183</f>
        <v>HV/LV</v>
      </c>
      <c r="G24" s="110" t="str">
        <f>'Rev allocation'!G183</f>
        <v>%</v>
      </c>
      <c r="H24" s="161">
        <f>'Rev allocation'!H183</f>
        <v>9.3670728905080533E-2</v>
      </c>
      <c r="I24" s="130"/>
      <c r="J24" s="130"/>
      <c r="K24" s="130"/>
      <c r="L24" s="130"/>
      <c r="M24" s="130"/>
      <c r="N24" s="69"/>
      <c r="O24" s="68"/>
      <c r="P24" s="37"/>
    </row>
    <row r="25" spans="1:16" x14ac:dyDescent="0.25">
      <c r="A25" s="68"/>
      <c r="B25" s="68"/>
      <c r="C25" s="68"/>
      <c r="D25" s="68"/>
      <c r="E25" s="68"/>
      <c r="F25" s="112" t="str">
        <f>'Rev allocation'!F184</f>
        <v>LV</v>
      </c>
      <c r="G25" s="112" t="str">
        <f>'Rev allocation'!G184</f>
        <v>%</v>
      </c>
      <c r="H25" s="168">
        <f>'Rev allocation'!H184</f>
        <v>0.35593076841934657</v>
      </c>
      <c r="I25" s="130"/>
      <c r="J25" s="130"/>
      <c r="K25" s="130"/>
      <c r="L25" s="130"/>
      <c r="M25" s="130"/>
      <c r="N25" s="69"/>
      <c r="O25" s="68"/>
      <c r="P25" s="37"/>
    </row>
    <row r="26" spans="1:16" x14ac:dyDescent="0.25">
      <c r="A26" s="68"/>
      <c r="B26" s="68"/>
      <c r="C26" s="68"/>
      <c r="D26" s="68"/>
      <c r="E26" s="68"/>
      <c r="F26" s="68"/>
      <c r="G26" s="68"/>
      <c r="H26" s="69"/>
      <c r="I26" s="69"/>
      <c r="J26" s="69"/>
      <c r="K26" s="69"/>
      <c r="L26" s="69"/>
      <c r="M26" s="69"/>
      <c r="N26" s="69"/>
      <c r="O26" s="68"/>
      <c r="P26" s="37"/>
    </row>
    <row r="27" spans="1:16" x14ac:dyDescent="0.25">
      <c r="A27" s="68"/>
      <c r="B27" s="102" t="s">
        <v>352</v>
      </c>
      <c r="C27" s="102"/>
      <c r="D27" s="102"/>
      <c r="E27" s="102"/>
      <c r="F27" s="102"/>
      <c r="G27" s="102"/>
      <c r="H27" s="103"/>
      <c r="I27" s="103"/>
      <c r="J27" s="103"/>
      <c r="K27" s="103"/>
      <c r="L27" s="103"/>
      <c r="M27" s="103"/>
      <c r="N27" s="103"/>
      <c r="O27" s="102"/>
      <c r="P27" s="37"/>
    </row>
    <row r="28" spans="1:16" x14ac:dyDescent="0.25">
      <c r="A28" s="68"/>
      <c r="B28" s="68"/>
      <c r="C28" s="68"/>
      <c r="D28" s="68"/>
      <c r="E28" s="68"/>
      <c r="F28" s="68"/>
      <c r="G28" s="68"/>
      <c r="H28" s="69"/>
      <c r="I28" s="69"/>
      <c r="J28" s="69"/>
      <c r="K28" s="69"/>
      <c r="L28" s="69"/>
      <c r="M28" s="69"/>
      <c r="N28" s="69"/>
      <c r="O28" s="68"/>
      <c r="P28" s="37"/>
    </row>
    <row r="29" spans="1:16" x14ac:dyDescent="0.25">
      <c r="A29" s="68"/>
      <c r="B29" s="68"/>
      <c r="C29" s="104" t="s">
        <v>447</v>
      </c>
      <c r="D29" s="104"/>
      <c r="E29" s="68"/>
      <c r="F29" s="68"/>
      <c r="G29" s="68"/>
      <c r="H29" s="69"/>
      <c r="I29" s="69"/>
      <c r="J29" s="69"/>
      <c r="K29" s="69"/>
      <c r="L29" s="69"/>
      <c r="M29" s="69"/>
      <c r="N29" s="69"/>
      <c r="O29" s="68"/>
      <c r="P29" s="37"/>
    </row>
    <row r="30" spans="1:16" x14ac:dyDescent="0.25">
      <c r="A30" s="68"/>
      <c r="B30" s="68"/>
      <c r="C30" s="104" t="s">
        <v>448</v>
      </c>
      <c r="D30" s="104"/>
      <c r="E30" s="68"/>
      <c r="F30" s="68"/>
      <c r="G30" s="68"/>
      <c r="H30" s="69"/>
      <c r="I30" s="69"/>
      <c r="J30" s="69"/>
      <c r="K30" s="69"/>
      <c r="L30" s="69"/>
      <c r="M30" s="69"/>
      <c r="N30" s="69"/>
      <c r="O30" s="68"/>
      <c r="P30" s="37"/>
    </row>
    <row r="31" spans="1:16" x14ac:dyDescent="0.25">
      <c r="A31" s="68"/>
      <c r="B31" s="68"/>
      <c r="C31" s="104"/>
      <c r="D31" s="104"/>
      <c r="E31" s="68"/>
      <c r="F31" s="68"/>
      <c r="G31" s="68"/>
      <c r="H31" s="69"/>
      <c r="I31" s="69"/>
      <c r="J31" s="69"/>
      <c r="K31" s="69"/>
      <c r="L31" s="69"/>
      <c r="M31" s="69"/>
      <c r="N31" s="69"/>
      <c r="O31" s="68"/>
      <c r="P31" s="37"/>
    </row>
    <row r="32" spans="1:16" x14ac:dyDescent="0.25">
      <c r="A32" s="68"/>
      <c r="B32" s="96"/>
      <c r="C32" s="105" t="s">
        <v>661</v>
      </c>
      <c r="D32" s="105"/>
      <c r="E32" s="105"/>
      <c r="F32" s="105"/>
      <c r="G32" s="105"/>
      <c r="H32" s="106"/>
      <c r="I32" s="106"/>
      <c r="J32" s="106"/>
      <c r="K32" s="106"/>
      <c r="L32" s="106"/>
      <c r="M32" s="106"/>
      <c r="N32" s="106"/>
      <c r="O32" s="105"/>
      <c r="P32" s="37"/>
    </row>
    <row r="33" spans="1:16" x14ac:dyDescent="0.25">
      <c r="A33" s="68"/>
      <c r="B33" s="68"/>
      <c r="C33" s="104"/>
      <c r="D33" s="104"/>
      <c r="E33" s="68"/>
      <c r="F33" s="68"/>
      <c r="G33" s="68"/>
      <c r="H33" s="69"/>
      <c r="I33" s="69"/>
      <c r="J33" s="69"/>
      <c r="K33" s="69"/>
      <c r="L33" s="69"/>
      <c r="M33" s="69"/>
      <c r="N33" s="69"/>
      <c r="O33" s="68"/>
      <c r="P33" s="37"/>
    </row>
    <row r="34" spans="1:16" x14ac:dyDescent="0.25">
      <c r="A34" s="68"/>
      <c r="B34" s="68"/>
      <c r="C34" s="68"/>
      <c r="D34" s="104" t="s">
        <v>449</v>
      </c>
      <c r="E34" s="68"/>
      <c r="F34" s="68"/>
      <c r="G34" s="68"/>
      <c r="H34" s="69"/>
      <c r="I34" s="69"/>
      <c r="J34" s="69"/>
      <c r="K34" s="69"/>
      <c r="L34" s="69"/>
      <c r="M34" s="69"/>
      <c r="N34" s="69"/>
      <c r="O34" s="68"/>
      <c r="P34" s="37"/>
    </row>
    <row r="35" spans="1:16" x14ac:dyDescent="0.25">
      <c r="A35" s="68"/>
      <c r="B35" s="68"/>
      <c r="C35" s="68"/>
      <c r="D35" s="104" t="s">
        <v>450</v>
      </c>
      <c r="E35" s="68"/>
      <c r="F35" s="68"/>
      <c r="G35" s="68"/>
      <c r="H35" s="69"/>
      <c r="I35" s="69"/>
      <c r="J35" s="69"/>
      <c r="K35" s="69"/>
      <c r="L35" s="69"/>
      <c r="M35" s="69"/>
      <c r="N35" s="69"/>
      <c r="O35" s="68"/>
      <c r="P35" s="37"/>
    </row>
    <row r="36" spans="1:16" x14ac:dyDescent="0.25">
      <c r="A36" s="68"/>
      <c r="B36" s="68"/>
      <c r="C36" s="68"/>
      <c r="D36" s="104"/>
      <c r="E36" s="68"/>
      <c r="F36" s="68"/>
      <c r="G36" s="68"/>
      <c r="H36" s="69"/>
      <c r="I36" s="69"/>
      <c r="J36" s="69"/>
      <c r="K36" s="69"/>
      <c r="L36" s="69"/>
      <c r="M36" s="69"/>
      <c r="N36" s="69"/>
      <c r="O36" s="68"/>
      <c r="P36" s="37"/>
    </row>
    <row r="37" spans="1:16" x14ac:dyDescent="0.25">
      <c r="A37" s="110"/>
      <c r="B37" s="68"/>
      <c r="C37" s="68"/>
      <c r="D37" s="104"/>
      <c r="E37" s="107" t="str">
        <f>'Fixed inputs'!E395</f>
        <v>Network levels included in the calculation of "S", by user type and network level</v>
      </c>
      <c r="F37" s="68"/>
      <c r="G37" s="68"/>
      <c r="H37" s="69"/>
      <c r="I37" s="127"/>
      <c r="J37" s="69"/>
      <c r="K37" s="69"/>
      <c r="L37" s="69"/>
      <c r="M37" s="69"/>
      <c r="N37" s="69"/>
      <c r="O37" s="110"/>
      <c r="P37" s="37"/>
    </row>
    <row r="38" spans="1:16" x14ac:dyDescent="0.25">
      <c r="A38" s="68"/>
      <c r="B38" s="68"/>
      <c r="C38" s="68"/>
      <c r="D38" s="68"/>
      <c r="E38" s="68"/>
      <c r="F38" s="108" t="str">
        <f>'Fixed inputs'!F396</f>
        <v>132kV</v>
      </c>
      <c r="G38" s="108" t="str">
        <f>'Fixed inputs'!G396</f>
        <v>flag</v>
      </c>
      <c r="H38" s="133"/>
      <c r="I38" s="133"/>
      <c r="J38" s="199">
        <f>'Fixed inputs'!J396</f>
        <v>1</v>
      </c>
      <c r="K38" s="199">
        <f>'Fixed inputs'!K396</f>
        <v>1</v>
      </c>
      <c r="L38" s="199">
        <f>'Fixed inputs'!L396</f>
        <v>1</v>
      </c>
      <c r="M38" s="199">
        <f>'Fixed inputs'!M396</f>
        <v>1</v>
      </c>
      <c r="N38" s="69"/>
      <c r="O38" s="68"/>
      <c r="P38" s="37"/>
    </row>
    <row r="39" spans="1:16" x14ac:dyDescent="0.25">
      <c r="A39" s="68"/>
      <c r="B39" s="68"/>
      <c r="C39" s="68"/>
      <c r="D39" s="68"/>
      <c r="E39" s="68"/>
      <c r="F39" s="110" t="str">
        <f>'Fixed inputs'!F397</f>
        <v>132kV/EHV</v>
      </c>
      <c r="G39" s="110" t="str">
        <f>'Fixed inputs'!G397</f>
        <v>flag</v>
      </c>
      <c r="H39" s="131"/>
      <c r="I39" s="131"/>
      <c r="J39" s="197">
        <f>'Fixed inputs'!J397</f>
        <v>1</v>
      </c>
      <c r="K39" s="197">
        <f>'Fixed inputs'!K397</f>
        <v>1</v>
      </c>
      <c r="L39" s="197">
        <f>'Fixed inputs'!L397</f>
        <v>1</v>
      </c>
      <c r="M39" s="197">
        <f>'Fixed inputs'!M397</f>
        <v>1</v>
      </c>
      <c r="N39" s="69"/>
      <c r="O39" s="68"/>
      <c r="P39" s="37"/>
    </row>
    <row r="40" spans="1:16" x14ac:dyDescent="0.25">
      <c r="A40" s="68"/>
      <c r="B40" s="68"/>
      <c r="C40" s="68"/>
      <c r="D40" s="68"/>
      <c r="E40" s="68"/>
      <c r="F40" s="110" t="str">
        <f>'Fixed inputs'!F398</f>
        <v>EHV</v>
      </c>
      <c r="G40" s="110" t="str">
        <f>'Fixed inputs'!G398</f>
        <v>flag</v>
      </c>
      <c r="H40" s="131"/>
      <c r="I40" s="131"/>
      <c r="J40" s="197">
        <f>'Fixed inputs'!J398</f>
        <v>1</v>
      </c>
      <c r="K40" s="197">
        <f>'Fixed inputs'!K398</f>
        <v>1</v>
      </c>
      <c r="L40" s="197">
        <f>'Fixed inputs'!L398</f>
        <v>1</v>
      </c>
      <c r="M40" s="197">
        <f>'Fixed inputs'!M398</f>
        <v>1</v>
      </c>
      <c r="N40" s="69"/>
      <c r="O40" s="68"/>
      <c r="P40" s="37"/>
    </row>
    <row r="41" spans="1:16" x14ac:dyDescent="0.25">
      <c r="A41" s="68"/>
      <c r="B41" s="68"/>
      <c r="C41" s="68"/>
      <c r="D41" s="68"/>
      <c r="E41" s="68"/>
      <c r="F41" s="110" t="str">
        <f>'Fixed inputs'!F399</f>
        <v>EHV/HV</v>
      </c>
      <c r="G41" s="110" t="str">
        <f>'Fixed inputs'!G399</f>
        <v>flag</v>
      </c>
      <c r="H41" s="131"/>
      <c r="I41" s="131"/>
      <c r="J41" s="197">
        <f>'Fixed inputs'!J399</f>
        <v>1</v>
      </c>
      <c r="K41" s="197">
        <f>'Fixed inputs'!K399</f>
        <v>1</v>
      </c>
      <c r="L41" s="197">
        <f>'Fixed inputs'!L399</f>
        <v>1</v>
      </c>
      <c r="M41" s="197">
        <f>'Fixed inputs'!M399</f>
        <v>1</v>
      </c>
      <c r="N41" s="69"/>
      <c r="O41" s="68"/>
      <c r="P41" s="37"/>
    </row>
    <row r="42" spans="1:16" x14ac:dyDescent="0.25">
      <c r="A42" s="68"/>
      <c r="B42" s="68"/>
      <c r="C42" s="68"/>
      <c r="D42" s="68"/>
      <c r="E42" s="68"/>
      <c r="F42" s="110" t="str">
        <f>'Fixed inputs'!F400</f>
        <v>HV</v>
      </c>
      <c r="G42" s="110" t="str">
        <f>'Fixed inputs'!G400</f>
        <v>flag</v>
      </c>
      <c r="H42" s="131"/>
      <c r="I42" s="131"/>
      <c r="J42" s="197">
        <f>'Fixed inputs'!J400</f>
        <v>1</v>
      </c>
      <c r="K42" s="197">
        <f>'Fixed inputs'!K400</f>
        <v>1</v>
      </c>
      <c r="L42" s="197">
        <f>'Fixed inputs'!L400</f>
        <v>1</v>
      </c>
      <c r="M42" s="134"/>
      <c r="N42" s="69"/>
      <c r="O42" s="68"/>
      <c r="P42" s="37"/>
    </row>
    <row r="43" spans="1:16" x14ac:dyDescent="0.25">
      <c r="A43" s="68"/>
      <c r="B43" s="68"/>
      <c r="C43" s="68"/>
      <c r="D43" s="68"/>
      <c r="E43" s="68"/>
      <c r="F43" s="110" t="str">
        <f>'Fixed inputs'!F401</f>
        <v>HV/LV</v>
      </c>
      <c r="G43" s="110" t="str">
        <f>'Fixed inputs'!G401</f>
        <v>flag</v>
      </c>
      <c r="H43" s="131"/>
      <c r="I43" s="131"/>
      <c r="J43" s="197">
        <f>'Fixed inputs'!J401</f>
        <v>1</v>
      </c>
      <c r="K43" s="197">
        <f>'Fixed inputs'!K401</f>
        <v>1</v>
      </c>
      <c r="L43" s="134"/>
      <c r="M43" s="134"/>
      <c r="N43" s="69"/>
      <c r="O43" s="68"/>
      <c r="P43" s="37"/>
    </row>
    <row r="44" spans="1:16" x14ac:dyDescent="0.25">
      <c r="A44" s="68"/>
      <c r="B44" s="68"/>
      <c r="C44" s="68"/>
      <c r="D44" s="68"/>
      <c r="E44" s="68"/>
      <c r="F44" s="112" t="str">
        <f>'Fixed inputs'!F402</f>
        <v>LV</v>
      </c>
      <c r="G44" s="112" t="str">
        <f>'Fixed inputs'!G402</f>
        <v>flag</v>
      </c>
      <c r="H44" s="135"/>
      <c r="I44" s="136"/>
      <c r="J44" s="200">
        <f>'Fixed inputs'!J402</f>
        <v>1</v>
      </c>
      <c r="K44" s="137"/>
      <c r="L44" s="137"/>
      <c r="M44" s="137"/>
      <c r="N44" s="69"/>
      <c r="O44" s="68"/>
      <c r="P44" s="37"/>
    </row>
    <row r="45" spans="1:16" x14ac:dyDescent="0.25">
      <c r="A45" s="68"/>
      <c r="B45" s="68"/>
      <c r="C45" s="68"/>
      <c r="D45" s="68"/>
      <c r="E45" s="68"/>
      <c r="F45" s="68"/>
      <c r="G45" s="68"/>
      <c r="H45" s="69"/>
      <c r="I45" s="69"/>
      <c r="J45" s="69"/>
      <c r="K45" s="69"/>
      <c r="L45" s="69"/>
      <c r="M45" s="69"/>
      <c r="N45" s="69"/>
      <c r="O45" s="68"/>
      <c r="P45" s="37"/>
    </row>
    <row r="46" spans="1:16" x14ac:dyDescent="0.25">
      <c r="A46" s="110"/>
      <c r="B46" s="68"/>
      <c r="C46" s="68"/>
      <c r="D46" s="68"/>
      <c r="E46" s="110" t="s">
        <v>321</v>
      </c>
      <c r="F46" s="68"/>
      <c r="G46" s="110" t="s">
        <v>44</v>
      </c>
      <c r="H46" s="130"/>
      <c r="I46" s="126" t="s">
        <v>314</v>
      </c>
      <c r="J46" s="172">
        <f>SUMPRODUCT($H19:$H25, J38:J44)</f>
        <v>0.93507935861352409</v>
      </c>
      <c r="K46" s="172">
        <f>SUMPRODUCT($H19:$H25, K38:K44)</f>
        <v>0.57914859019417753</v>
      </c>
      <c r="L46" s="172">
        <f>SUMPRODUCT($H19:$H25, L38:L44)</f>
        <v>0.48547786128909698</v>
      </c>
      <c r="M46" s="172">
        <f>SUMPRODUCT($H19:$H25, M38:M44)</f>
        <v>0.30021474381677588</v>
      </c>
      <c r="N46" s="69"/>
      <c r="O46" s="110" t="s">
        <v>565</v>
      </c>
      <c r="P46" s="37"/>
    </row>
    <row r="47" spans="1:16" x14ac:dyDescent="0.25">
      <c r="A47" s="68"/>
      <c r="B47" s="68"/>
      <c r="C47" s="68"/>
      <c r="D47" s="68"/>
      <c r="E47" s="110" t="s">
        <v>532</v>
      </c>
      <c r="F47" s="68"/>
      <c r="G47" s="110" t="s">
        <v>470</v>
      </c>
      <c r="H47" s="125"/>
      <c r="I47" s="125"/>
      <c r="J47" s="179" t="b">
        <f>J46 &gt; 0</f>
        <v>1</v>
      </c>
      <c r="K47" s="179" t="b">
        <f>K46 &gt; 0</f>
        <v>1</v>
      </c>
      <c r="L47" s="179" t="b">
        <f>L46 &gt; 0</f>
        <v>1</v>
      </c>
      <c r="M47" s="179" t="b">
        <f>M46 &gt; 0</f>
        <v>1</v>
      </c>
      <c r="N47" s="69"/>
      <c r="O47" s="68"/>
      <c r="P47" s="37"/>
    </row>
    <row r="48" spans="1:16" x14ac:dyDescent="0.25">
      <c r="A48" s="68"/>
      <c r="B48" s="68"/>
      <c r="C48" s="68"/>
      <c r="D48" s="68"/>
      <c r="E48" s="110" t="s">
        <v>498</v>
      </c>
      <c r="F48" s="68"/>
      <c r="G48" s="110" t="s">
        <v>231</v>
      </c>
      <c r="H48" s="131">
        <f>COUNTIF(J47:M47, "=FALSE")</f>
        <v>0</v>
      </c>
      <c r="I48" s="131"/>
      <c r="J48" s="131"/>
      <c r="K48" s="131"/>
      <c r="L48" s="131"/>
      <c r="M48" s="131"/>
      <c r="N48" s="69"/>
      <c r="O48" s="68"/>
      <c r="P48" s="37"/>
    </row>
    <row r="49" spans="1:16" x14ac:dyDescent="0.25">
      <c r="A49" s="68"/>
      <c r="B49" s="68"/>
      <c r="C49" s="68"/>
      <c r="D49" s="68"/>
      <c r="E49" s="104"/>
      <c r="F49" s="68"/>
      <c r="G49" s="68"/>
      <c r="H49" s="69"/>
      <c r="I49" s="69"/>
      <c r="J49" s="69"/>
      <c r="K49" s="69"/>
      <c r="L49" s="69"/>
      <c r="M49" s="69"/>
      <c r="N49" s="69"/>
      <c r="O49" s="68"/>
      <c r="P49" s="37"/>
    </row>
    <row r="50" spans="1:16" x14ac:dyDescent="0.25">
      <c r="A50" s="68"/>
      <c r="B50" s="96"/>
      <c r="C50" s="105" t="s">
        <v>662</v>
      </c>
      <c r="D50" s="105"/>
      <c r="E50" s="105"/>
      <c r="F50" s="105"/>
      <c r="G50" s="105"/>
      <c r="H50" s="106"/>
      <c r="I50" s="106"/>
      <c r="J50" s="106"/>
      <c r="K50" s="106"/>
      <c r="L50" s="106"/>
      <c r="M50" s="106"/>
      <c r="N50" s="106"/>
      <c r="O50" s="105"/>
      <c r="P50" s="37"/>
    </row>
    <row r="51" spans="1:16" x14ac:dyDescent="0.25">
      <c r="A51" s="68"/>
      <c r="B51" s="68"/>
      <c r="C51" s="104"/>
      <c r="D51" s="104"/>
      <c r="E51" s="68"/>
      <c r="F51" s="68"/>
      <c r="G51" s="68"/>
      <c r="H51" s="69"/>
      <c r="I51" s="69"/>
      <c r="J51" s="69"/>
      <c r="K51" s="69"/>
      <c r="L51" s="69"/>
      <c r="M51" s="69"/>
      <c r="N51" s="69"/>
      <c r="O51" s="68"/>
      <c r="P51" s="37"/>
    </row>
    <row r="52" spans="1:16" x14ac:dyDescent="0.25">
      <c r="A52" s="68"/>
      <c r="B52" s="68"/>
      <c r="C52" s="68"/>
      <c r="D52" s="104" t="s">
        <v>451</v>
      </c>
      <c r="E52" s="68"/>
      <c r="F52" s="68"/>
      <c r="G52" s="68"/>
      <c r="H52" s="69"/>
      <c r="I52" s="69"/>
      <c r="J52" s="69"/>
      <c r="K52" s="69"/>
      <c r="L52" s="69"/>
      <c r="M52" s="69"/>
      <c r="N52" s="69"/>
      <c r="O52" s="68"/>
      <c r="P52" s="37"/>
    </row>
    <row r="53" spans="1:16" x14ac:dyDescent="0.25">
      <c r="A53" s="68"/>
      <c r="B53" s="68"/>
      <c r="C53" s="68"/>
      <c r="D53" s="104" t="s">
        <v>452</v>
      </c>
      <c r="E53" s="68"/>
      <c r="F53" s="68"/>
      <c r="G53" s="68"/>
      <c r="H53" s="69"/>
      <c r="I53" s="69"/>
      <c r="J53" s="69"/>
      <c r="K53" s="69"/>
      <c r="L53" s="69"/>
      <c r="M53" s="69"/>
      <c r="N53" s="69"/>
      <c r="O53" s="68"/>
      <c r="P53" s="37"/>
    </row>
    <row r="54" spans="1:16" x14ac:dyDescent="0.25">
      <c r="A54" s="68"/>
      <c r="B54" s="68"/>
      <c r="C54" s="68"/>
      <c r="D54" s="104"/>
      <c r="E54" s="68"/>
      <c r="F54" s="68"/>
      <c r="G54" s="68"/>
      <c r="H54" s="69"/>
      <c r="I54" s="69"/>
      <c r="J54" s="69"/>
      <c r="K54" s="69"/>
      <c r="L54" s="69"/>
      <c r="M54" s="69"/>
      <c r="N54" s="69"/>
      <c r="O54" s="68"/>
      <c r="P54" s="37"/>
    </row>
    <row r="55" spans="1:16" x14ac:dyDescent="0.25">
      <c r="A55" s="110"/>
      <c r="B55" s="68"/>
      <c r="C55" s="68"/>
      <c r="D55" s="104"/>
      <c r="E55" s="107" t="s">
        <v>353</v>
      </c>
      <c r="F55" s="68"/>
      <c r="G55" s="68"/>
      <c r="H55" s="69"/>
      <c r="I55" s="127" t="s">
        <v>314</v>
      </c>
      <c r="J55" s="69"/>
      <c r="K55" s="69"/>
      <c r="L55" s="69"/>
      <c r="M55" s="69"/>
      <c r="N55" s="69"/>
      <c r="O55" s="110" t="s">
        <v>565</v>
      </c>
      <c r="P55" s="37"/>
    </row>
    <row r="56" spans="1:16" x14ac:dyDescent="0.25">
      <c r="A56" s="68"/>
      <c r="B56" s="68"/>
      <c r="C56" s="68"/>
      <c r="D56" s="68"/>
      <c r="E56" s="68"/>
      <c r="F56" s="108" t="s">
        <v>296</v>
      </c>
      <c r="G56" s="108" t="s">
        <v>44</v>
      </c>
      <c r="H56" s="144"/>
      <c r="I56" s="144"/>
      <c r="J56" s="175">
        <f>SUMPRODUCT($H19:$H$25, J38:J$44)</f>
        <v>0.93507935861352409</v>
      </c>
      <c r="K56" s="175">
        <f>SUMPRODUCT($H19:$H$25, K38:K$44)</f>
        <v>0.57914859019417753</v>
      </c>
      <c r="L56" s="175">
        <f>SUMPRODUCT($H19:$H$25, L38:L$44)</f>
        <v>0.48547786128909698</v>
      </c>
      <c r="M56" s="175">
        <f>SUMPRODUCT($H19:$H$25, M38:M$44)</f>
        <v>0.30021474381677588</v>
      </c>
      <c r="N56" s="69"/>
      <c r="O56" s="68"/>
      <c r="P56" s="37"/>
    </row>
    <row r="57" spans="1:16" x14ac:dyDescent="0.25">
      <c r="A57" s="68"/>
      <c r="B57" s="68"/>
      <c r="C57" s="68"/>
      <c r="D57" s="68"/>
      <c r="E57" s="68"/>
      <c r="F57" s="110" t="s">
        <v>297</v>
      </c>
      <c r="G57" s="110" t="s">
        <v>44</v>
      </c>
      <c r="H57" s="130"/>
      <c r="I57" s="130"/>
      <c r="J57" s="172">
        <f>SUMPRODUCT($H20:$H$25, J39:J$44)</f>
        <v>0.78576520613761436</v>
      </c>
      <c r="K57" s="172">
        <f>SUMPRODUCT($H20:$H$25, K39:K$44)</f>
        <v>0.42983443771826779</v>
      </c>
      <c r="L57" s="172">
        <f>SUMPRODUCT($H20:$H$25, L39:L$44)</f>
        <v>0.33616370881318725</v>
      </c>
      <c r="M57" s="172">
        <f>SUMPRODUCT($H20:$H$25, M39:M$44)</f>
        <v>0.15090059134086609</v>
      </c>
      <c r="N57" s="69"/>
      <c r="O57" s="68"/>
      <c r="P57" s="37"/>
    </row>
    <row r="58" spans="1:16" x14ac:dyDescent="0.25">
      <c r="A58" s="68"/>
      <c r="B58" s="68"/>
      <c r="C58" s="68"/>
      <c r="D58" s="68"/>
      <c r="E58" s="68"/>
      <c r="F58" s="110" t="s">
        <v>298</v>
      </c>
      <c r="G58" s="110" t="s">
        <v>44</v>
      </c>
      <c r="H58" s="130"/>
      <c r="I58" s="130"/>
      <c r="J58" s="172">
        <f>SUMPRODUCT($H21:$H$25, J40:J$44)</f>
        <v>0.75850210752154479</v>
      </c>
      <c r="K58" s="172">
        <f>SUMPRODUCT($H21:$H$25, K40:K$44)</f>
        <v>0.40257133910219817</v>
      </c>
      <c r="L58" s="172">
        <f>SUMPRODUCT($H21:$H$25, L40:L$44)</f>
        <v>0.30890061019711762</v>
      </c>
      <c r="M58" s="172">
        <f>SUMPRODUCT($H21:$H$25, M40:M$44)</f>
        <v>0.12363749272479647</v>
      </c>
      <c r="N58" s="69"/>
      <c r="O58" s="68"/>
      <c r="P58" s="37"/>
    </row>
    <row r="59" spans="1:16" x14ac:dyDescent="0.25">
      <c r="A59" s="68"/>
      <c r="B59" s="68"/>
      <c r="C59" s="68"/>
      <c r="D59" s="68"/>
      <c r="E59" s="68"/>
      <c r="F59" s="110" t="s">
        <v>299</v>
      </c>
      <c r="G59" s="110" t="s">
        <v>44</v>
      </c>
      <c r="H59" s="130"/>
      <c r="I59" s="130"/>
      <c r="J59" s="172">
        <f>SUMPRODUCT($H22:$H$25, J41:J$44)</f>
        <v>0.69789415701632906</v>
      </c>
      <c r="K59" s="172">
        <f>SUMPRODUCT($H22:$H$25, K41:K$44)</f>
        <v>0.3419633885969825</v>
      </c>
      <c r="L59" s="172">
        <f>SUMPRODUCT($H22:$H$25, L41:L$44)</f>
        <v>0.24829265969190195</v>
      </c>
      <c r="M59" s="172">
        <f>SUMPRODUCT($H22:$H$25, M41:M$44)</f>
        <v>6.3029542219580806E-2</v>
      </c>
      <c r="N59" s="69"/>
      <c r="O59" s="68"/>
      <c r="P59" s="37"/>
    </row>
    <row r="60" spans="1:16" x14ac:dyDescent="0.25">
      <c r="A60" s="68"/>
      <c r="B60" s="68"/>
      <c r="C60" s="68"/>
      <c r="D60" s="68"/>
      <c r="E60" s="68"/>
      <c r="F60" s="112" t="s">
        <v>300</v>
      </c>
      <c r="G60" s="112" t="s">
        <v>44</v>
      </c>
      <c r="H60" s="145"/>
      <c r="I60" s="146"/>
      <c r="J60" s="188">
        <f>SUMPRODUCT($H23:$H$25, J42:J$44)</f>
        <v>0.63486461479674827</v>
      </c>
      <c r="K60" s="188">
        <f>SUMPRODUCT($H23:$H$25, K42:K$44)</f>
        <v>0.27893384637740165</v>
      </c>
      <c r="L60" s="188">
        <f>SUMPRODUCT($H23:$H$25, L42:L$44)</f>
        <v>0.18526311747232113</v>
      </c>
      <c r="M60" s="188">
        <f>SUMPRODUCT($H23:$H$25, M42:M$44)</f>
        <v>0</v>
      </c>
      <c r="N60" s="69"/>
      <c r="O60" s="68"/>
      <c r="P60" s="37"/>
    </row>
    <row r="61" spans="1:16" x14ac:dyDescent="0.25">
      <c r="A61" s="68"/>
      <c r="B61" s="68"/>
      <c r="C61" s="68"/>
      <c r="D61" s="68"/>
      <c r="E61" s="68"/>
      <c r="F61" s="68"/>
      <c r="G61" s="68"/>
      <c r="H61" s="69"/>
      <c r="I61" s="69"/>
      <c r="J61" s="69"/>
      <c r="K61" s="69"/>
      <c r="L61" s="69"/>
      <c r="M61" s="69"/>
      <c r="N61" s="69"/>
      <c r="O61" s="68"/>
      <c r="P61" s="37"/>
    </row>
    <row r="62" spans="1:16" x14ac:dyDescent="0.25">
      <c r="A62" s="68"/>
      <c r="B62" s="96"/>
      <c r="C62" s="105" t="s">
        <v>663</v>
      </c>
      <c r="D62" s="105"/>
      <c r="E62" s="105"/>
      <c r="F62" s="105"/>
      <c r="G62" s="105"/>
      <c r="H62" s="106"/>
      <c r="I62" s="106"/>
      <c r="J62" s="106"/>
      <c r="K62" s="106"/>
      <c r="L62" s="106"/>
      <c r="M62" s="106"/>
      <c r="N62" s="106"/>
      <c r="O62" s="105"/>
      <c r="P62" s="37"/>
    </row>
    <row r="63" spans="1:16" x14ac:dyDescent="0.25">
      <c r="A63" s="68"/>
      <c r="B63" s="68"/>
      <c r="C63" s="104"/>
      <c r="D63" s="104"/>
      <c r="E63" s="68"/>
      <c r="F63" s="68"/>
      <c r="G63" s="68"/>
      <c r="H63" s="69"/>
      <c r="I63" s="69"/>
      <c r="J63" s="69"/>
      <c r="K63" s="69"/>
      <c r="L63" s="69"/>
      <c r="M63" s="69"/>
      <c r="N63" s="69"/>
      <c r="O63" s="68"/>
      <c r="P63" s="37"/>
    </row>
    <row r="64" spans="1:16" x14ac:dyDescent="0.25">
      <c r="A64" s="68"/>
      <c r="B64" s="68"/>
      <c r="C64" s="68"/>
      <c r="D64" s="104" t="s">
        <v>522</v>
      </c>
      <c r="E64" s="68"/>
      <c r="F64" s="68"/>
      <c r="G64" s="68"/>
      <c r="H64" s="69"/>
      <c r="I64" s="69"/>
      <c r="J64" s="69"/>
      <c r="K64" s="69"/>
      <c r="L64" s="69"/>
      <c r="M64" s="69"/>
      <c r="N64" s="69"/>
      <c r="O64" s="68"/>
      <c r="P64" s="37"/>
    </row>
    <row r="65" spans="1:16" x14ac:dyDescent="0.25">
      <c r="A65" s="68"/>
      <c r="B65" s="68"/>
      <c r="C65" s="68"/>
      <c r="D65" s="104" t="s">
        <v>523</v>
      </c>
      <c r="E65" s="68"/>
      <c r="F65" s="68"/>
      <c r="G65" s="68"/>
      <c r="H65" s="69"/>
      <c r="I65" s="69"/>
      <c r="J65" s="69"/>
      <c r="K65" s="69"/>
      <c r="L65" s="69"/>
      <c r="M65" s="69"/>
      <c r="N65" s="69"/>
      <c r="O65" s="68"/>
      <c r="P65" s="37"/>
    </row>
    <row r="66" spans="1:16" x14ac:dyDescent="0.25">
      <c r="A66" s="68"/>
      <c r="B66" s="68"/>
      <c r="C66" s="68"/>
      <c r="D66" s="104"/>
      <c r="E66" s="68"/>
      <c r="F66" s="68"/>
      <c r="G66" s="68"/>
      <c r="H66" s="69"/>
      <c r="I66" s="69"/>
      <c r="J66" s="69"/>
      <c r="K66" s="69"/>
      <c r="L66" s="69"/>
      <c r="M66" s="69"/>
      <c r="N66" s="69"/>
      <c r="O66" s="68"/>
      <c r="P66" s="37"/>
    </row>
    <row r="67" spans="1:16" x14ac:dyDescent="0.25">
      <c r="A67" s="68"/>
      <c r="B67" s="68"/>
      <c r="C67" s="68"/>
      <c r="D67" s="68"/>
      <c r="E67" s="110" t="str">
        <f>'Fixed inputs'!E34</f>
        <v>Network length split for 132kV</v>
      </c>
      <c r="F67" s="68"/>
      <c r="G67" s="110" t="str">
        <f>'Fixed inputs'!G34</f>
        <v>%</v>
      </c>
      <c r="H67" s="161">
        <f>'Fixed inputs'!H34</f>
        <v>1</v>
      </c>
      <c r="I67" s="130"/>
      <c r="J67" s="130"/>
      <c r="K67" s="130"/>
      <c r="L67" s="130"/>
      <c r="M67" s="130"/>
      <c r="N67" s="69"/>
      <c r="O67" s="68"/>
      <c r="P67" s="37"/>
    </row>
    <row r="68" spans="1:16" x14ac:dyDescent="0.25">
      <c r="A68" s="68"/>
      <c r="B68" s="68"/>
      <c r="C68" s="68"/>
      <c r="D68" s="68"/>
      <c r="E68" s="110" t="str">
        <f>'Fixed inputs'!E35</f>
        <v>Network length split for EHV</v>
      </c>
      <c r="F68" s="68"/>
      <c r="G68" s="110" t="str">
        <f>'Fixed inputs'!G35</f>
        <v>%</v>
      </c>
      <c r="H68" s="161">
        <f>'Fixed inputs'!H35</f>
        <v>1</v>
      </c>
      <c r="I68" s="130"/>
      <c r="J68" s="130"/>
      <c r="K68" s="130"/>
      <c r="L68" s="130"/>
      <c r="M68" s="130"/>
      <c r="N68" s="69"/>
      <c r="O68" s="68"/>
      <c r="P68" s="37"/>
    </row>
    <row r="69" spans="1:16" x14ac:dyDescent="0.25">
      <c r="A69" s="68"/>
      <c r="B69" s="68"/>
      <c r="C69" s="68"/>
      <c r="D69" s="68"/>
      <c r="E69" s="104"/>
      <c r="F69" s="68"/>
      <c r="G69" s="68"/>
      <c r="H69" s="69"/>
      <c r="I69" s="69"/>
      <c r="J69" s="69"/>
      <c r="K69" s="69"/>
      <c r="L69" s="69"/>
      <c r="M69" s="69"/>
      <c r="N69" s="69"/>
      <c r="O69" s="68"/>
      <c r="P69" s="37"/>
    </row>
    <row r="70" spans="1:16" x14ac:dyDescent="0.25">
      <c r="A70" s="68"/>
      <c r="B70" s="68"/>
      <c r="C70" s="68"/>
      <c r="D70" s="68"/>
      <c r="E70" s="110" t="str">
        <f>Direct!F$56</f>
        <v>EHV and 132kV direct proportion</v>
      </c>
      <c r="F70" s="68"/>
      <c r="G70" s="110" t="str">
        <f>Direct!G$56</f>
        <v>%</v>
      </c>
      <c r="H70" s="161">
        <f>Direct!H$56</f>
        <v>0.78358989891524145</v>
      </c>
      <c r="I70" s="130"/>
      <c r="J70" s="130"/>
      <c r="K70" s="130"/>
      <c r="L70" s="130"/>
      <c r="M70" s="130"/>
      <c r="N70" s="69"/>
      <c r="O70" s="68"/>
      <c r="P70" s="37"/>
    </row>
    <row r="71" spans="1:16" x14ac:dyDescent="0.25">
      <c r="A71" s="68"/>
      <c r="B71" s="68"/>
      <c r="C71" s="68"/>
      <c r="D71" s="68"/>
      <c r="E71" s="104"/>
      <c r="F71" s="68"/>
      <c r="G71" s="68"/>
      <c r="H71" s="69"/>
      <c r="I71" s="69"/>
      <c r="J71" s="69"/>
      <c r="K71" s="69"/>
      <c r="L71" s="69"/>
      <c r="M71" s="69"/>
      <c r="N71" s="69"/>
      <c r="O71" s="68"/>
      <c r="P71" s="37"/>
    </row>
    <row r="72" spans="1:16" x14ac:dyDescent="0.25">
      <c r="A72" s="68"/>
      <c r="B72" s="68"/>
      <c r="C72" s="68"/>
      <c r="D72" s="68"/>
      <c r="E72" s="107" t="s">
        <v>521</v>
      </c>
      <c r="F72" s="68"/>
      <c r="G72" s="68"/>
      <c r="H72" s="69"/>
      <c r="I72" s="69"/>
      <c r="J72" s="69"/>
      <c r="K72" s="69"/>
      <c r="L72" s="69"/>
      <c r="M72" s="69"/>
      <c r="N72" s="69"/>
      <c r="O72" s="68"/>
      <c r="P72" s="37"/>
    </row>
    <row r="73" spans="1:16" x14ac:dyDescent="0.25">
      <c r="A73" s="68"/>
      <c r="B73" s="68"/>
      <c r="C73" s="68"/>
      <c r="D73" s="68"/>
      <c r="E73" s="68"/>
      <c r="F73" s="108" t="s">
        <v>296</v>
      </c>
      <c r="G73" s="108" t="s">
        <v>44</v>
      </c>
      <c r="H73" s="176"/>
      <c r="I73" s="130"/>
      <c r="J73" s="130"/>
      <c r="K73" s="130"/>
      <c r="L73" s="130"/>
      <c r="M73" s="130"/>
      <c r="N73" s="69"/>
      <c r="O73" s="68"/>
      <c r="P73" s="37"/>
    </row>
    <row r="74" spans="1:16" x14ac:dyDescent="0.25">
      <c r="A74" s="110"/>
      <c r="B74" s="68"/>
      <c r="C74" s="68"/>
      <c r="D74" s="68"/>
      <c r="E74" s="68"/>
      <c r="F74" s="110" t="s">
        <v>297</v>
      </c>
      <c r="G74" s="110" t="s">
        <v>44</v>
      </c>
      <c r="H74" s="130">
        <f>H19 * (1 - H67 * H70)</f>
        <v>3.2313090830696688E-2</v>
      </c>
      <c r="I74" s="126" t="s">
        <v>314</v>
      </c>
      <c r="J74" s="130"/>
      <c r="K74" s="130"/>
      <c r="L74" s="130"/>
      <c r="M74" s="130"/>
      <c r="N74" s="69"/>
      <c r="O74" s="110" t="s">
        <v>565</v>
      </c>
      <c r="P74" s="37"/>
    </row>
    <row r="75" spans="1:16" x14ac:dyDescent="0.25">
      <c r="A75" s="68"/>
      <c r="B75" s="68"/>
      <c r="C75" s="68"/>
      <c r="D75" s="68"/>
      <c r="E75" s="68"/>
      <c r="F75" s="110" t="s">
        <v>298</v>
      </c>
      <c r="G75" s="110" t="s">
        <v>44</v>
      </c>
      <c r="H75" s="177"/>
      <c r="I75" s="130"/>
      <c r="J75" s="130"/>
      <c r="K75" s="130"/>
      <c r="L75" s="130"/>
      <c r="M75" s="130"/>
      <c r="N75" s="69"/>
      <c r="O75" s="68"/>
      <c r="P75" s="37"/>
    </row>
    <row r="76" spans="1:16" x14ac:dyDescent="0.25">
      <c r="A76" s="110"/>
      <c r="B76" s="68"/>
      <c r="C76" s="68"/>
      <c r="D76" s="68"/>
      <c r="E76" s="68"/>
      <c r="F76" s="110" t="s">
        <v>299</v>
      </c>
      <c r="G76" s="110" t="s">
        <v>44</v>
      </c>
      <c r="H76" s="130">
        <f>H21 * (1 - H68* H70)</f>
        <v>1.3116172695373766E-2</v>
      </c>
      <c r="I76" s="126" t="s">
        <v>314</v>
      </c>
      <c r="J76" s="130"/>
      <c r="K76" s="130"/>
      <c r="L76" s="130"/>
      <c r="M76" s="130"/>
      <c r="N76" s="69"/>
      <c r="O76" s="110" t="s">
        <v>565</v>
      </c>
      <c r="P76" s="37"/>
    </row>
    <row r="77" spans="1:16" x14ac:dyDescent="0.25">
      <c r="A77" s="68"/>
      <c r="B77" s="68"/>
      <c r="C77" s="68"/>
      <c r="D77" s="68"/>
      <c r="E77" s="68"/>
      <c r="F77" s="112" t="s">
        <v>300</v>
      </c>
      <c r="G77" s="112" t="s">
        <v>44</v>
      </c>
      <c r="H77" s="201"/>
      <c r="I77" s="130"/>
      <c r="J77" s="130"/>
      <c r="K77" s="130"/>
      <c r="L77" s="130"/>
      <c r="M77" s="130"/>
      <c r="N77" s="69"/>
      <c r="O77" s="68"/>
      <c r="P77" s="37"/>
    </row>
    <row r="78" spans="1:16" x14ac:dyDescent="0.25">
      <c r="A78" s="68"/>
      <c r="B78" s="68"/>
      <c r="C78" s="68"/>
      <c r="D78" s="68"/>
      <c r="E78" s="68"/>
      <c r="F78" s="68"/>
      <c r="G78" s="68"/>
      <c r="H78" s="69"/>
      <c r="I78" s="69"/>
      <c r="J78" s="69"/>
      <c r="K78" s="69"/>
      <c r="L78" s="69"/>
      <c r="M78" s="69"/>
      <c r="N78" s="69"/>
      <c r="O78" s="68"/>
      <c r="P78" s="37"/>
    </row>
    <row r="79" spans="1:16" x14ac:dyDescent="0.25">
      <c r="A79" s="68"/>
      <c r="B79" s="96"/>
      <c r="C79" s="105" t="s">
        <v>664</v>
      </c>
      <c r="D79" s="105"/>
      <c r="E79" s="105"/>
      <c r="F79" s="105"/>
      <c r="G79" s="105"/>
      <c r="H79" s="106"/>
      <c r="I79" s="106"/>
      <c r="J79" s="106"/>
      <c r="K79" s="106"/>
      <c r="L79" s="106"/>
      <c r="M79" s="106"/>
      <c r="N79" s="106"/>
      <c r="O79" s="105"/>
      <c r="P79" s="37"/>
    </row>
    <row r="80" spans="1:16" x14ac:dyDescent="0.25">
      <c r="A80" s="68"/>
      <c r="B80" s="68"/>
      <c r="C80" s="104"/>
      <c r="D80" s="104"/>
      <c r="E80" s="68"/>
      <c r="F80" s="68"/>
      <c r="G80" s="68"/>
      <c r="H80" s="69"/>
      <c r="I80" s="69"/>
      <c r="J80" s="69"/>
      <c r="K80" s="69"/>
      <c r="L80" s="69"/>
      <c r="M80" s="69"/>
      <c r="N80" s="69"/>
      <c r="O80" s="68"/>
      <c r="P80" s="37"/>
    </row>
    <row r="81" spans="1:16" x14ac:dyDescent="0.25">
      <c r="A81" s="68"/>
      <c r="B81" s="68"/>
      <c r="C81" s="68"/>
      <c r="D81" s="104" t="s">
        <v>340</v>
      </c>
      <c r="E81" s="68"/>
      <c r="F81" s="68"/>
      <c r="G81" s="68"/>
      <c r="H81" s="69"/>
      <c r="I81" s="69"/>
      <c r="J81" s="69"/>
      <c r="K81" s="69"/>
      <c r="L81" s="69"/>
      <c r="M81" s="69"/>
      <c r="N81" s="69"/>
      <c r="O81" s="68"/>
      <c r="P81" s="37"/>
    </row>
    <row r="82" spans="1:16" x14ac:dyDescent="0.25">
      <c r="A82" s="68"/>
      <c r="B82" s="68"/>
      <c r="C82" s="68"/>
      <c r="D82" s="104"/>
      <c r="E82" s="68"/>
      <c r="F82" s="68"/>
      <c r="G82" s="68"/>
      <c r="H82" s="69"/>
      <c r="I82" s="69"/>
      <c r="J82" s="69"/>
      <c r="K82" s="69"/>
      <c r="L82" s="69"/>
      <c r="M82" s="69"/>
      <c r="N82" s="69"/>
      <c r="O82" s="68"/>
      <c r="P82" s="37"/>
    </row>
    <row r="83" spans="1:16" x14ac:dyDescent="0.25">
      <c r="A83" s="68"/>
      <c r="B83" s="68"/>
      <c r="C83" s="68"/>
      <c r="D83" s="68"/>
      <c r="E83" s="110" t="s">
        <v>413</v>
      </c>
      <c r="F83" s="68"/>
      <c r="G83" s="110" t="str">
        <f>'Rev allocation'!G149</f>
        <v>%</v>
      </c>
      <c r="H83" s="161">
        <f>'Rev allocation'!H158</f>
        <v>6.4920641386475977E-2</v>
      </c>
      <c r="I83" s="130"/>
      <c r="J83" s="130"/>
      <c r="K83" s="130"/>
      <c r="L83" s="130"/>
      <c r="M83" s="130"/>
      <c r="N83" s="69"/>
      <c r="O83" s="68"/>
      <c r="P83" s="37"/>
    </row>
    <row r="84" spans="1:16" x14ac:dyDescent="0.25">
      <c r="A84" s="68"/>
      <c r="B84" s="68"/>
      <c r="C84" s="68"/>
      <c r="D84" s="68"/>
      <c r="E84" s="104"/>
      <c r="F84" s="68"/>
      <c r="G84" s="68"/>
      <c r="H84" s="69"/>
      <c r="I84" s="69"/>
      <c r="J84" s="69"/>
      <c r="K84" s="69"/>
      <c r="L84" s="69"/>
      <c r="M84" s="69"/>
      <c r="N84" s="69"/>
      <c r="O84" s="68"/>
      <c r="P84" s="37"/>
    </row>
    <row r="85" spans="1:16" x14ac:dyDescent="0.25">
      <c r="A85" s="68"/>
      <c r="B85" s="68"/>
      <c r="C85" s="68"/>
      <c r="D85" s="68"/>
      <c r="E85" s="110" t="s">
        <v>534</v>
      </c>
      <c r="F85" s="68"/>
      <c r="G85" s="110" t="s">
        <v>231</v>
      </c>
      <c r="H85" s="165">
        <f>IF(SUM(H19:H25, H83) = 1, 0, 1)</f>
        <v>0</v>
      </c>
      <c r="I85" s="131"/>
      <c r="J85" s="131"/>
      <c r="K85" s="131"/>
      <c r="L85" s="131"/>
      <c r="M85" s="131"/>
      <c r="N85" s="69"/>
      <c r="O85" s="68"/>
      <c r="P85" s="37"/>
    </row>
    <row r="86" spans="1:16" x14ac:dyDescent="0.25">
      <c r="A86" s="68"/>
      <c r="B86" s="68"/>
      <c r="C86" s="68"/>
      <c r="D86" s="68"/>
      <c r="E86" s="104"/>
      <c r="F86" s="68"/>
      <c r="G86" s="68"/>
      <c r="H86" s="69"/>
      <c r="I86" s="69"/>
      <c r="J86" s="69"/>
      <c r="K86" s="69"/>
      <c r="L86" s="69"/>
      <c r="M86" s="69"/>
      <c r="N86" s="69"/>
      <c r="O86" s="68"/>
      <c r="P86" s="37"/>
    </row>
    <row r="87" spans="1:16" x14ac:dyDescent="0.25">
      <c r="A87" s="68"/>
      <c r="B87" s="102" t="s">
        <v>295</v>
      </c>
      <c r="C87" s="102"/>
      <c r="D87" s="102"/>
      <c r="E87" s="102"/>
      <c r="F87" s="102"/>
      <c r="G87" s="102"/>
      <c r="H87" s="103"/>
      <c r="I87" s="103"/>
      <c r="J87" s="103"/>
      <c r="K87" s="103"/>
      <c r="L87" s="103"/>
      <c r="M87" s="103"/>
      <c r="N87" s="103"/>
      <c r="O87" s="102"/>
      <c r="P87" s="37"/>
    </row>
    <row r="88" spans="1:16" x14ac:dyDescent="0.25">
      <c r="A88" s="68"/>
      <c r="B88" s="68"/>
      <c r="C88" s="68"/>
      <c r="D88" s="68"/>
      <c r="E88" s="68"/>
      <c r="F88" s="68"/>
      <c r="G88" s="68"/>
      <c r="H88" s="69"/>
      <c r="I88" s="69"/>
      <c r="J88" s="69"/>
      <c r="K88" s="69"/>
      <c r="L88" s="69"/>
      <c r="M88" s="69"/>
      <c r="N88" s="69"/>
      <c r="O88" s="68"/>
      <c r="P88" s="37"/>
    </row>
    <row r="89" spans="1:16" x14ac:dyDescent="0.25">
      <c r="A89" s="68"/>
      <c r="B89" s="68"/>
      <c r="C89" s="104" t="s">
        <v>341</v>
      </c>
      <c r="D89" s="104"/>
      <c r="E89" s="68"/>
      <c r="F89" s="68"/>
      <c r="G89" s="68"/>
      <c r="H89" s="69"/>
      <c r="I89" s="69"/>
      <c r="J89" s="69"/>
      <c r="K89" s="69"/>
      <c r="L89" s="69"/>
      <c r="M89" s="69"/>
      <c r="N89" s="69"/>
      <c r="O89" s="68"/>
      <c r="P89" s="37"/>
    </row>
    <row r="90" spans="1:16" x14ac:dyDescent="0.25">
      <c r="A90" s="68"/>
      <c r="B90" s="68"/>
      <c r="C90" s="104"/>
      <c r="D90" s="104"/>
      <c r="E90" s="68"/>
      <c r="F90" s="68"/>
      <c r="G90" s="68"/>
      <c r="H90" s="69"/>
      <c r="I90" s="69"/>
      <c r="J90" s="69"/>
      <c r="K90" s="69"/>
      <c r="L90" s="69"/>
      <c r="M90" s="69"/>
      <c r="N90" s="69"/>
      <c r="O90" s="68"/>
      <c r="P90" s="37"/>
    </row>
    <row r="91" spans="1:16" x14ac:dyDescent="0.25">
      <c r="A91" s="68"/>
      <c r="B91" s="96"/>
      <c r="C91" s="105" t="s">
        <v>665</v>
      </c>
      <c r="D91" s="105"/>
      <c r="E91" s="105"/>
      <c r="F91" s="105"/>
      <c r="G91" s="105"/>
      <c r="H91" s="106"/>
      <c r="I91" s="106"/>
      <c r="J91" s="106"/>
      <c r="K91" s="106"/>
      <c r="L91" s="106"/>
      <c r="M91" s="106"/>
      <c r="N91" s="106"/>
      <c r="O91" s="105"/>
      <c r="P91" s="37"/>
    </row>
    <row r="92" spans="1:16" x14ac:dyDescent="0.25">
      <c r="A92" s="68"/>
      <c r="B92" s="68"/>
      <c r="C92" s="104"/>
      <c r="D92" s="104"/>
      <c r="E92" s="68"/>
      <c r="F92" s="68"/>
      <c r="G92" s="68"/>
      <c r="H92" s="69"/>
      <c r="I92" s="69"/>
      <c r="J92" s="69"/>
      <c r="K92" s="69"/>
      <c r="L92" s="69"/>
      <c r="M92" s="69"/>
      <c r="N92" s="69"/>
      <c r="O92" s="68"/>
      <c r="P92" s="37"/>
    </row>
    <row r="93" spans="1:16" x14ac:dyDescent="0.25">
      <c r="A93" s="110"/>
      <c r="B93" s="68"/>
      <c r="C93" s="68"/>
      <c r="D93" s="104"/>
      <c r="E93" s="107" t="s">
        <v>324</v>
      </c>
      <c r="F93" s="68"/>
      <c r="G93" s="68"/>
      <c r="H93" s="69"/>
      <c r="I93" s="127" t="s">
        <v>314</v>
      </c>
      <c r="J93" s="69"/>
      <c r="K93" s="69"/>
      <c r="L93" s="69"/>
      <c r="M93" s="69"/>
      <c r="N93" s="69"/>
      <c r="O93" s="110" t="s">
        <v>565</v>
      </c>
      <c r="P93" s="37"/>
    </row>
    <row r="94" spans="1:16" x14ac:dyDescent="0.25">
      <c r="A94" s="68"/>
      <c r="B94" s="68"/>
      <c r="C94" s="68"/>
      <c r="D94" s="68"/>
      <c r="E94" s="68"/>
      <c r="F94" s="108" t="s">
        <v>326</v>
      </c>
      <c r="G94" s="108" t="s">
        <v>44</v>
      </c>
      <c r="H94" s="144"/>
      <c r="I94" s="144"/>
      <c r="J94" s="175">
        <f t="shared" ref="J94:M98" si="0">IF(J$47, (J56 + $H73) / (J$46 + $H$83), 0)</f>
        <v>0.93507935861352409</v>
      </c>
      <c r="K94" s="175">
        <f t="shared" si="0"/>
        <v>0.89920238663295571</v>
      </c>
      <c r="L94" s="175">
        <f t="shared" si="0"/>
        <v>0.88204793241462931</v>
      </c>
      <c r="M94" s="175">
        <f t="shared" si="0"/>
        <v>0.82220117792654357</v>
      </c>
      <c r="N94" s="69"/>
      <c r="O94" s="68"/>
      <c r="P94" s="37"/>
    </row>
    <row r="95" spans="1:16" x14ac:dyDescent="0.25">
      <c r="A95" s="68"/>
      <c r="B95" s="68"/>
      <c r="C95" s="68"/>
      <c r="D95" s="68"/>
      <c r="E95" s="68"/>
      <c r="F95" s="110" t="s">
        <v>327</v>
      </c>
      <c r="G95" s="110" t="s">
        <v>44</v>
      </c>
      <c r="H95" s="130"/>
      <c r="I95" s="130"/>
      <c r="J95" s="172">
        <f t="shared" si="0"/>
        <v>0.81807829696831103</v>
      </c>
      <c r="K95" s="172">
        <f t="shared" si="0"/>
        <v>0.71754324828524596</v>
      </c>
      <c r="L95" s="172">
        <f t="shared" si="0"/>
        <v>0.66947275083900248</v>
      </c>
      <c r="M95" s="172">
        <f t="shared" si="0"/>
        <v>0.50176917821749123</v>
      </c>
      <c r="N95" s="69"/>
      <c r="O95" s="68"/>
      <c r="P95" s="37"/>
    </row>
    <row r="96" spans="1:16" x14ac:dyDescent="0.25">
      <c r="A96" s="68"/>
      <c r="B96" s="68"/>
      <c r="C96" s="68"/>
      <c r="D96" s="68"/>
      <c r="E96" s="68"/>
      <c r="F96" s="110" t="s">
        <v>328</v>
      </c>
      <c r="G96" s="110" t="s">
        <v>44</v>
      </c>
      <c r="H96" s="130"/>
      <c r="I96" s="130"/>
      <c r="J96" s="172">
        <f t="shared" si="0"/>
        <v>0.75850210752154479</v>
      </c>
      <c r="K96" s="172">
        <f t="shared" si="0"/>
        <v>0.62504358128429893</v>
      </c>
      <c r="L96" s="172">
        <f t="shared" si="0"/>
        <v>0.561230833106383</v>
      </c>
      <c r="M96" s="172">
        <f t="shared" si="0"/>
        <v>0.33860726112856449</v>
      </c>
      <c r="N96" s="69"/>
      <c r="O96" s="68"/>
      <c r="P96" s="37"/>
    </row>
    <row r="97" spans="1:16" x14ac:dyDescent="0.25">
      <c r="A97" s="68"/>
      <c r="B97" s="68"/>
      <c r="C97" s="68"/>
      <c r="D97" s="68"/>
      <c r="E97" s="68"/>
      <c r="F97" s="110" t="s">
        <v>329</v>
      </c>
      <c r="G97" s="110" t="s">
        <v>44</v>
      </c>
      <c r="H97" s="130"/>
      <c r="I97" s="130"/>
      <c r="J97" s="172">
        <f t="shared" si="0"/>
        <v>0.71101032971170286</v>
      </c>
      <c r="K97" s="172">
        <f t="shared" si="0"/>
        <v>0.55130651160113897</v>
      </c>
      <c r="L97" s="172">
        <f t="shared" si="0"/>
        <v>0.47494466485015235</v>
      </c>
      <c r="M97" s="172">
        <f t="shared" si="0"/>
        <v>0.20854104532369061</v>
      </c>
      <c r="N97" s="69"/>
      <c r="O97" s="68"/>
      <c r="P97" s="37"/>
    </row>
    <row r="98" spans="1:16" x14ac:dyDescent="0.25">
      <c r="A98" s="68"/>
      <c r="B98" s="68"/>
      <c r="C98" s="68"/>
      <c r="D98" s="68"/>
      <c r="E98" s="68"/>
      <c r="F98" s="112" t="s">
        <v>330</v>
      </c>
      <c r="G98" s="112" t="s">
        <v>44</v>
      </c>
      <c r="H98" s="145"/>
      <c r="I98" s="146"/>
      <c r="J98" s="188">
        <f t="shared" si="0"/>
        <v>0.63486461479674827</v>
      </c>
      <c r="K98" s="188">
        <f t="shared" si="0"/>
        <v>0.43308053342782943</v>
      </c>
      <c r="L98" s="188">
        <f t="shared" si="0"/>
        <v>0.33659814947120714</v>
      </c>
      <c r="M98" s="188">
        <f t="shared" si="0"/>
        <v>0</v>
      </c>
      <c r="N98" s="69"/>
      <c r="O98" s="68"/>
      <c r="P98" s="37"/>
    </row>
    <row r="99" spans="1:16" x14ac:dyDescent="0.25">
      <c r="A99" s="68"/>
      <c r="B99" s="68"/>
      <c r="C99" s="68"/>
      <c r="D99" s="68"/>
      <c r="E99" s="68"/>
      <c r="F99" s="68"/>
      <c r="G99" s="68"/>
      <c r="H99" s="69"/>
      <c r="I99" s="69"/>
      <c r="J99" s="69"/>
      <c r="K99" s="69"/>
      <c r="L99" s="69"/>
      <c r="M99" s="69"/>
      <c r="N99" s="69"/>
      <c r="O99" s="68"/>
      <c r="P99" s="37"/>
    </row>
    <row r="100" spans="1:16" x14ac:dyDescent="0.25">
      <c r="A100" s="68"/>
      <c r="B100" s="96"/>
      <c r="C100" s="105" t="s">
        <v>666</v>
      </c>
      <c r="D100" s="105"/>
      <c r="E100" s="105"/>
      <c r="F100" s="105"/>
      <c r="G100" s="105"/>
      <c r="H100" s="106"/>
      <c r="I100" s="106"/>
      <c r="J100" s="106"/>
      <c r="K100" s="106"/>
      <c r="L100" s="106"/>
      <c r="M100" s="106"/>
      <c r="N100" s="106"/>
      <c r="O100" s="105"/>
      <c r="P100" s="37"/>
    </row>
    <row r="101" spans="1:16" x14ac:dyDescent="0.25">
      <c r="A101" s="68"/>
      <c r="B101" s="68"/>
      <c r="C101" s="104"/>
      <c r="D101" s="104"/>
      <c r="E101" s="68"/>
      <c r="F101" s="68"/>
      <c r="G101" s="68"/>
      <c r="H101" s="69"/>
      <c r="I101" s="69"/>
      <c r="J101" s="69"/>
      <c r="K101" s="69"/>
      <c r="L101" s="69"/>
      <c r="M101" s="69"/>
      <c r="N101" s="69"/>
      <c r="O101" s="68"/>
      <c r="P101" s="37"/>
    </row>
    <row r="102" spans="1:16" x14ac:dyDescent="0.25">
      <c r="A102" s="68"/>
      <c r="B102" s="68"/>
      <c r="C102" s="68"/>
      <c r="D102" s="104"/>
      <c r="E102" s="110" t="str">
        <f>'Fixed inputs'!E$27</f>
        <v>EDCM discount cap</v>
      </c>
      <c r="F102" s="68"/>
      <c r="G102" s="110" t="str">
        <f>'Fixed inputs'!G$27</f>
        <v>%</v>
      </c>
      <c r="H102" s="161">
        <f>'Fixed inputs'!H$27</f>
        <v>1</v>
      </c>
      <c r="I102" s="130"/>
      <c r="J102" s="130"/>
      <c r="K102" s="130"/>
      <c r="L102" s="130"/>
      <c r="M102" s="130"/>
      <c r="N102" s="69"/>
      <c r="O102" s="68"/>
      <c r="P102" s="37"/>
    </row>
    <row r="103" spans="1:16" x14ac:dyDescent="0.25">
      <c r="A103" s="68"/>
      <c r="B103" s="68"/>
      <c r="C103" s="68"/>
      <c r="D103" s="68"/>
      <c r="E103" s="104"/>
      <c r="F103" s="68"/>
      <c r="G103" s="68"/>
      <c r="H103" s="69"/>
      <c r="I103" s="69"/>
      <c r="J103" s="69"/>
      <c r="K103" s="69"/>
      <c r="L103" s="69"/>
      <c r="M103" s="69"/>
      <c r="N103" s="69"/>
      <c r="O103" s="68"/>
      <c r="P103" s="37"/>
    </row>
    <row r="104" spans="1:16" x14ac:dyDescent="0.25">
      <c r="A104" s="110"/>
      <c r="B104" s="68"/>
      <c r="C104" s="68"/>
      <c r="D104" s="68"/>
      <c r="E104" s="107" t="s">
        <v>325</v>
      </c>
      <c r="F104" s="68"/>
      <c r="G104" s="68"/>
      <c r="H104" s="69"/>
      <c r="I104" s="127" t="s">
        <v>314</v>
      </c>
      <c r="J104" s="69"/>
      <c r="K104" s="69"/>
      <c r="L104" s="69"/>
      <c r="M104" s="69"/>
      <c r="N104" s="69"/>
      <c r="O104" s="110" t="s">
        <v>565</v>
      </c>
      <c r="P104" s="37"/>
    </row>
    <row r="105" spans="1:16" x14ac:dyDescent="0.25">
      <c r="A105" s="68"/>
      <c r="B105" s="68"/>
      <c r="C105" s="68"/>
      <c r="D105" s="68"/>
      <c r="E105" s="68"/>
      <c r="F105" s="108" t="s">
        <v>326</v>
      </c>
      <c r="G105" s="108" t="s">
        <v>44</v>
      </c>
      <c r="H105" s="144"/>
      <c r="I105" s="144"/>
      <c r="J105" s="148">
        <f t="shared" ref="J105:M109" si="1">MIN($H$102, J94)</f>
        <v>0.93507935861352409</v>
      </c>
      <c r="K105" s="148">
        <f t="shared" si="1"/>
        <v>0.89920238663295571</v>
      </c>
      <c r="L105" s="148">
        <f t="shared" si="1"/>
        <v>0.88204793241462931</v>
      </c>
      <c r="M105" s="148">
        <f t="shared" si="1"/>
        <v>0.82220117792654357</v>
      </c>
      <c r="N105" s="69"/>
      <c r="O105" s="68"/>
      <c r="P105" s="37"/>
    </row>
    <row r="106" spans="1:16" x14ac:dyDescent="0.25">
      <c r="A106" s="68"/>
      <c r="B106" s="68"/>
      <c r="C106" s="68"/>
      <c r="D106" s="68"/>
      <c r="E106" s="68"/>
      <c r="F106" s="110" t="s">
        <v>327</v>
      </c>
      <c r="G106" s="110" t="s">
        <v>44</v>
      </c>
      <c r="H106" s="130"/>
      <c r="I106" s="130"/>
      <c r="J106" s="149">
        <f t="shared" si="1"/>
        <v>0.81807829696831103</v>
      </c>
      <c r="K106" s="149">
        <f t="shared" si="1"/>
        <v>0.71754324828524596</v>
      </c>
      <c r="L106" s="149">
        <f t="shared" si="1"/>
        <v>0.66947275083900248</v>
      </c>
      <c r="M106" s="149">
        <f t="shared" si="1"/>
        <v>0.50176917821749123</v>
      </c>
      <c r="N106" s="69"/>
      <c r="O106" s="68"/>
      <c r="P106" s="37"/>
    </row>
    <row r="107" spans="1:16" x14ac:dyDescent="0.25">
      <c r="A107" s="68"/>
      <c r="B107" s="68"/>
      <c r="C107" s="68"/>
      <c r="D107" s="68"/>
      <c r="E107" s="68"/>
      <c r="F107" s="110" t="s">
        <v>328</v>
      </c>
      <c r="G107" s="110" t="s">
        <v>44</v>
      </c>
      <c r="H107" s="130"/>
      <c r="I107" s="130"/>
      <c r="J107" s="149">
        <f t="shared" si="1"/>
        <v>0.75850210752154479</v>
      </c>
      <c r="K107" s="149">
        <f t="shared" si="1"/>
        <v>0.62504358128429893</v>
      </c>
      <c r="L107" s="149">
        <f t="shared" si="1"/>
        <v>0.561230833106383</v>
      </c>
      <c r="M107" s="149">
        <f t="shared" si="1"/>
        <v>0.33860726112856449</v>
      </c>
      <c r="N107" s="69"/>
      <c r="O107" s="68"/>
      <c r="P107" s="37"/>
    </row>
    <row r="108" spans="1:16" x14ac:dyDescent="0.25">
      <c r="A108" s="68"/>
      <c r="B108" s="68"/>
      <c r="C108" s="68"/>
      <c r="D108" s="68"/>
      <c r="E108" s="68"/>
      <c r="F108" s="110" t="s">
        <v>329</v>
      </c>
      <c r="G108" s="110" t="s">
        <v>44</v>
      </c>
      <c r="H108" s="130"/>
      <c r="I108" s="130"/>
      <c r="J108" s="149">
        <f t="shared" si="1"/>
        <v>0.71101032971170286</v>
      </c>
      <c r="K108" s="149">
        <f t="shared" si="1"/>
        <v>0.55130651160113897</v>
      </c>
      <c r="L108" s="149">
        <f t="shared" si="1"/>
        <v>0.47494466485015235</v>
      </c>
      <c r="M108" s="149">
        <f t="shared" si="1"/>
        <v>0.20854104532369061</v>
      </c>
      <c r="N108" s="69"/>
      <c r="O108" s="68"/>
      <c r="P108" s="37"/>
    </row>
    <row r="109" spans="1:16" x14ac:dyDescent="0.25">
      <c r="A109" s="68"/>
      <c r="B109" s="68"/>
      <c r="C109" s="68"/>
      <c r="D109" s="68"/>
      <c r="E109" s="68"/>
      <c r="F109" s="112" t="s">
        <v>330</v>
      </c>
      <c r="G109" s="112" t="s">
        <v>44</v>
      </c>
      <c r="H109" s="145"/>
      <c r="I109" s="146"/>
      <c r="J109" s="187">
        <f t="shared" si="1"/>
        <v>0.63486461479674827</v>
      </c>
      <c r="K109" s="187">
        <f t="shared" si="1"/>
        <v>0.43308053342782943</v>
      </c>
      <c r="L109" s="187">
        <f t="shared" si="1"/>
        <v>0.33659814947120714</v>
      </c>
      <c r="M109" s="187">
        <f t="shared" si="1"/>
        <v>0</v>
      </c>
      <c r="N109" s="69"/>
      <c r="O109" s="68"/>
      <c r="P109" s="37"/>
    </row>
    <row r="110" spans="1:16" x14ac:dyDescent="0.25">
      <c r="A110" s="68"/>
      <c r="B110" s="68"/>
      <c r="C110" s="68"/>
      <c r="D110" s="68"/>
      <c r="E110" s="68"/>
      <c r="F110" s="68"/>
      <c r="G110" s="68"/>
      <c r="H110" s="69"/>
      <c r="I110" s="69"/>
      <c r="J110" s="69"/>
      <c r="K110" s="69"/>
      <c r="L110" s="69"/>
      <c r="M110" s="69"/>
      <c r="N110" s="69"/>
      <c r="O110" s="68"/>
      <c r="P110" s="37"/>
    </row>
    <row r="111" spans="1:16" x14ac:dyDescent="0.25">
      <c r="A111" s="68"/>
      <c r="B111" s="102" t="s">
        <v>242</v>
      </c>
      <c r="C111" s="102"/>
      <c r="D111" s="102"/>
      <c r="E111" s="102"/>
      <c r="F111" s="102"/>
      <c r="G111" s="102"/>
      <c r="H111" s="103"/>
      <c r="I111" s="103"/>
      <c r="J111" s="103"/>
      <c r="K111" s="103"/>
      <c r="L111" s="103"/>
      <c r="M111" s="103"/>
      <c r="N111" s="103"/>
      <c r="O111" s="102"/>
      <c r="P111" s="37"/>
    </row>
    <row r="112" spans="1:16" x14ac:dyDescent="0.25">
      <c r="A112" s="68"/>
      <c r="B112" s="68"/>
      <c r="C112" s="68"/>
      <c r="D112" s="68"/>
      <c r="E112" s="68"/>
      <c r="F112" s="68"/>
      <c r="G112" s="68"/>
      <c r="H112" s="69"/>
      <c r="I112" s="69"/>
      <c r="J112" s="69"/>
      <c r="K112" s="69"/>
      <c r="L112" s="69"/>
      <c r="M112" s="69"/>
      <c r="N112" s="69"/>
      <c r="O112" s="68"/>
      <c r="P112" s="37"/>
    </row>
    <row r="113" spans="1:16" x14ac:dyDescent="0.25">
      <c r="A113" s="68"/>
      <c r="B113" s="68"/>
      <c r="C113" s="104"/>
      <c r="D113" s="104"/>
      <c r="E113" s="110" t="s">
        <v>262</v>
      </c>
      <c r="F113" s="68"/>
      <c r="G113" s="110" t="s">
        <v>231</v>
      </c>
      <c r="H113" s="154">
        <f>H48 + H85</f>
        <v>0</v>
      </c>
      <c r="I113" s="131"/>
      <c r="J113" s="131"/>
      <c r="K113" s="131"/>
      <c r="L113" s="131"/>
      <c r="M113" s="131"/>
      <c r="N113" s="69"/>
      <c r="O113" s="68"/>
      <c r="P113" s="37"/>
    </row>
    <row r="114" spans="1:16" x14ac:dyDescent="0.25">
      <c r="A114" s="68"/>
      <c r="B114" s="68"/>
      <c r="C114" s="68"/>
      <c r="D114" s="68"/>
      <c r="E114" s="104"/>
      <c r="F114" s="68"/>
      <c r="G114" s="68"/>
      <c r="H114" s="69"/>
      <c r="I114" s="69"/>
      <c r="J114" s="69"/>
      <c r="K114" s="69"/>
      <c r="L114" s="69"/>
      <c r="M114" s="69"/>
      <c r="N114" s="69"/>
      <c r="O114" s="68"/>
      <c r="P114" s="37"/>
    </row>
    <row r="115" spans="1:16" x14ac:dyDescent="0.25">
      <c r="A115" s="68"/>
      <c r="B115" s="102" t="s">
        <v>30</v>
      </c>
      <c r="C115" s="102"/>
      <c r="D115" s="102"/>
      <c r="E115" s="102"/>
      <c r="F115" s="102"/>
      <c r="G115" s="102"/>
      <c r="H115" s="103"/>
      <c r="I115" s="103"/>
      <c r="J115" s="103"/>
      <c r="K115" s="103"/>
      <c r="L115" s="103"/>
      <c r="M115" s="103"/>
      <c r="N115" s="103"/>
      <c r="O115" s="102"/>
      <c r="P115" s="37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 xr:uid="{09AD4F38-71F5-40AE-84EC-7E82ACEAEAAB}"/>
    <hyperlink ref="B5:F5" location="'Model map'!A4" tooltip="Click to return to model map" display="'Model map'!A4" xr:uid="{B3C6AE24-F879-4345-8233-FDB38217C4B5}"/>
    <hyperlink ref="B5:H5" location="'Model map'!A4" tooltip="Click to return to model map" display="'Model map'!A4" xr:uid="{F533A6A7-18F5-4763-9B76-64D82D52A7F9}"/>
    <hyperlink ref="A1" location="Index!A1" display="Index!A1" xr:uid="{72D39024-54D4-4701-8D7D-E6185A325D38}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1" t="str">
        <f ca="1">MID(CELL("filename",A1),FIND("]",CELL("filename",A1))+1,255)</f>
        <v>CDCM discounts</v>
      </c>
      <c r="B1" s="91"/>
      <c r="C1" s="91"/>
      <c r="D1" s="91"/>
      <c r="E1" s="91"/>
      <c r="F1" s="91"/>
      <c r="G1" s="91"/>
      <c r="H1" s="92"/>
      <c r="I1" s="92"/>
      <c r="J1" s="91"/>
      <c r="K1" s="89"/>
    </row>
    <row r="2" spans="1:11" x14ac:dyDescent="0.25">
      <c r="A2" s="91" t="str">
        <f>Cover!D21&amp;" - "&amp;Cover!D23</f>
        <v>Electricity North West Limited - v1 Final</v>
      </c>
      <c r="B2" s="91"/>
      <c r="C2" s="91"/>
      <c r="D2" s="91"/>
      <c r="E2" s="91"/>
      <c r="F2" s="91"/>
      <c r="G2" s="91"/>
      <c r="H2" s="92"/>
      <c r="I2" s="92"/>
      <c r="J2" s="91"/>
      <c r="K2" s="89"/>
    </row>
    <row r="3" spans="1:11" x14ac:dyDescent="0.25">
      <c r="A3" s="93" t="str">
        <f>Cover!D2&amp;" - "&amp;Cover!D8&amp;" v"&amp;Cover!D10&amp;" - "&amp;Cover!D19</f>
        <v>PCDM charging model - Release for charge setting v4 - 2022/23</v>
      </c>
      <c r="B3" s="94"/>
      <c r="C3" s="94"/>
      <c r="D3" s="94"/>
      <c r="E3" s="94"/>
      <c r="F3" s="94"/>
      <c r="G3" s="94"/>
      <c r="H3" s="95"/>
      <c r="I3" s="95"/>
      <c r="J3" s="94"/>
      <c r="K3" s="90"/>
    </row>
    <row r="4" spans="1:11" s="1" customFormat="1" x14ac:dyDescent="0.25">
      <c r="A4" s="67" t="str">
        <f>H43 &amp; IF(H43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</row>
    <row r="5" spans="1:11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99" t="s">
        <v>33</v>
      </c>
      <c r="I5" s="100"/>
      <c r="J5" s="101" t="s">
        <v>34</v>
      </c>
      <c r="K5" s="37"/>
    </row>
    <row r="6" spans="1:11" x14ac:dyDescent="0.25">
      <c r="A6" s="68"/>
      <c r="B6" s="68"/>
      <c r="C6" s="68"/>
      <c r="D6" s="68"/>
      <c r="E6" s="68"/>
      <c r="F6" s="68"/>
      <c r="G6" s="68"/>
      <c r="H6" s="69"/>
      <c r="I6" s="69"/>
      <c r="J6" s="68"/>
      <c r="K6" s="37"/>
    </row>
    <row r="7" spans="1:11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2"/>
      <c r="K7" s="37"/>
    </row>
    <row r="8" spans="1:11" x14ac:dyDescent="0.25">
      <c r="A8" s="68"/>
      <c r="B8" s="68"/>
      <c r="C8" s="68"/>
      <c r="D8" s="68"/>
      <c r="E8" s="68"/>
      <c r="F8" s="68"/>
      <c r="G8" s="68"/>
      <c r="H8" s="69"/>
      <c r="I8" s="69"/>
      <c r="J8" s="68"/>
      <c r="K8" s="37"/>
    </row>
    <row r="9" spans="1:11" x14ac:dyDescent="0.25">
      <c r="A9" s="68"/>
      <c r="B9" s="68"/>
      <c r="C9" s="104" t="s">
        <v>735</v>
      </c>
      <c r="D9" s="104"/>
      <c r="E9" s="68"/>
      <c r="F9" s="68"/>
      <c r="G9" s="68"/>
      <c r="H9" s="69"/>
      <c r="I9" s="69"/>
      <c r="J9" s="68"/>
      <c r="K9" s="37"/>
    </row>
    <row r="10" spans="1:11" x14ac:dyDescent="0.25">
      <c r="A10" s="68"/>
      <c r="B10" s="68"/>
      <c r="C10" s="104"/>
      <c r="D10" s="104"/>
      <c r="E10" s="68"/>
      <c r="F10" s="68"/>
      <c r="G10" s="68"/>
      <c r="H10" s="69"/>
      <c r="I10" s="69"/>
      <c r="J10" s="68"/>
      <c r="K10" s="37"/>
    </row>
    <row r="11" spans="1:11" x14ac:dyDescent="0.25">
      <c r="A11" s="68"/>
      <c r="B11" s="102" t="s">
        <v>301</v>
      </c>
      <c r="C11" s="102"/>
      <c r="D11" s="102"/>
      <c r="E11" s="102"/>
      <c r="F11" s="102"/>
      <c r="G11" s="102"/>
      <c r="H11" s="103"/>
      <c r="I11" s="103"/>
      <c r="J11" s="102"/>
      <c r="K11" s="37"/>
    </row>
    <row r="12" spans="1:11" x14ac:dyDescent="0.25">
      <c r="A12" s="68"/>
      <c r="B12" s="68"/>
      <c r="C12" s="68"/>
      <c r="D12" s="68"/>
      <c r="E12" s="68"/>
      <c r="F12" s="68"/>
      <c r="G12" s="68"/>
      <c r="H12" s="69"/>
      <c r="I12" s="69"/>
      <c r="J12" s="68"/>
      <c r="K12" s="37"/>
    </row>
    <row r="13" spans="1:11" x14ac:dyDescent="0.25">
      <c r="A13" s="68"/>
      <c r="B13" s="68"/>
      <c r="C13" s="104" t="s">
        <v>684</v>
      </c>
      <c r="D13" s="104"/>
      <c r="E13" s="68"/>
      <c r="F13" s="68"/>
      <c r="G13" s="68"/>
      <c r="H13" s="69"/>
      <c r="I13" s="69"/>
      <c r="J13" s="68"/>
      <c r="K13" s="37"/>
    </row>
    <row r="14" spans="1:11" x14ac:dyDescent="0.25">
      <c r="A14" s="68"/>
      <c r="B14" s="68"/>
      <c r="C14" s="104"/>
      <c r="D14" s="202"/>
      <c r="E14" s="96"/>
      <c r="F14" s="96"/>
      <c r="G14" s="68"/>
      <c r="H14" s="69"/>
      <c r="I14" s="69"/>
      <c r="J14" s="68"/>
      <c r="K14" s="37"/>
    </row>
    <row r="15" spans="1:11" s="1" customFormat="1" x14ac:dyDescent="0.25">
      <c r="A15" s="68"/>
      <c r="B15" s="68"/>
      <c r="C15" s="105" t="s">
        <v>720</v>
      </c>
      <c r="D15" s="105"/>
      <c r="E15" s="105"/>
      <c r="F15" s="105"/>
      <c r="G15" s="105"/>
      <c r="H15" s="105"/>
      <c r="I15" s="105"/>
      <c r="J15" s="105"/>
      <c r="K15" s="37"/>
    </row>
    <row r="16" spans="1:11" s="1" customFormat="1" x14ac:dyDescent="0.25">
      <c r="A16" s="68"/>
      <c r="B16" s="68"/>
      <c r="C16" s="104"/>
      <c r="D16" s="202"/>
      <c r="E16" s="96"/>
      <c r="F16" s="96"/>
      <c r="G16" s="68"/>
      <c r="H16" s="69"/>
      <c r="I16" s="69"/>
      <c r="J16" s="68"/>
      <c r="K16" s="37"/>
    </row>
    <row r="17" spans="1:11" x14ac:dyDescent="0.25">
      <c r="A17" s="68"/>
      <c r="B17" s="68"/>
      <c r="C17" s="68"/>
      <c r="D17" s="96"/>
      <c r="E17" s="114" t="s">
        <v>350</v>
      </c>
      <c r="F17" s="96"/>
      <c r="G17" s="68"/>
      <c r="H17" s="69"/>
      <c r="I17" s="69"/>
      <c r="J17" s="68"/>
      <c r="K17" s="37"/>
    </row>
    <row r="18" spans="1:11" x14ac:dyDescent="0.25">
      <c r="A18" s="68"/>
      <c r="B18" s="68"/>
      <c r="C18" s="68"/>
      <c r="D18" s="96"/>
      <c r="E18" s="96"/>
      <c r="F18" s="205" t="str">
        <f>'Rev allocation'!J5</f>
        <v>LV services</v>
      </c>
      <c r="G18" s="108" t="str">
        <f>'Rev allocation'!G146</f>
        <v>%</v>
      </c>
      <c r="H18" s="167">
        <f>'Rev allocation'!J146</f>
        <v>0.13626637271262498</v>
      </c>
      <c r="I18" s="69"/>
      <c r="J18" s="68"/>
      <c r="K18" s="37"/>
    </row>
    <row r="19" spans="1:11" x14ac:dyDescent="0.25">
      <c r="A19" s="68"/>
      <c r="B19" s="68"/>
      <c r="C19" s="68"/>
      <c r="D19" s="96"/>
      <c r="E19" s="96"/>
      <c r="F19" s="115" t="str">
        <f>'Rev allocation'!K5</f>
        <v>LV mains</v>
      </c>
      <c r="G19" s="110" t="s">
        <v>44</v>
      </c>
      <c r="H19" s="161">
        <f>'Rev allocation'!K146</f>
        <v>0.23257355820524897</v>
      </c>
      <c r="I19" s="69"/>
      <c r="J19" s="68"/>
      <c r="K19" s="37"/>
    </row>
    <row r="20" spans="1:11" x14ac:dyDescent="0.25">
      <c r="A20" s="68"/>
      <c r="B20" s="68"/>
      <c r="C20" s="68"/>
      <c r="D20" s="96"/>
      <c r="E20" s="96"/>
      <c r="F20" s="115" t="str">
        <f>'Rev allocation'!L5</f>
        <v>HV/LV</v>
      </c>
      <c r="G20" s="110" t="s">
        <v>44</v>
      </c>
      <c r="H20" s="161">
        <f>'Rev allocation'!L146</f>
        <v>9.745924858027627E-2</v>
      </c>
      <c r="I20" s="69"/>
      <c r="J20" s="68"/>
      <c r="K20" s="37"/>
    </row>
    <row r="21" spans="1:11" x14ac:dyDescent="0.25">
      <c r="A21" s="68"/>
      <c r="B21" s="68"/>
      <c r="C21" s="68"/>
      <c r="D21" s="96"/>
      <c r="E21" s="96"/>
      <c r="F21" s="112" t="str">
        <f>'Rev allocation'!M5</f>
        <v>HV</v>
      </c>
      <c r="G21" s="112" t="s">
        <v>44</v>
      </c>
      <c r="H21" s="168">
        <f>'Rev allocation'!M146</f>
        <v>0.19347454878850434</v>
      </c>
      <c r="I21" s="69"/>
      <c r="J21" s="68"/>
      <c r="K21" s="37"/>
    </row>
    <row r="22" spans="1:11" x14ac:dyDescent="0.25">
      <c r="A22" s="68"/>
      <c r="B22" s="68"/>
      <c r="C22" s="68"/>
      <c r="D22" s="96"/>
      <c r="E22" s="96"/>
      <c r="F22" s="96"/>
      <c r="G22" s="68"/>
      <c r="H22" s="69"/>
      <c r="I22" s="69"/>
      <c r="J22" s="68"/>
      <c r="K22" s="37"/>
    </row>
    <row r="23" spans="1:11" x14ac:dyDescent="0.25">
      <c r="A23" s="68"/>
      <c r="B23" s="68"/>
      <c r="C23" s="68"/>
      <c r="D23" s="96"/>
      <c r="E23" s="115" t="s">
        <v>493</v>
      </c>
      <c r="F23" s="96"/>
      <c r="G23" s="110" t="s">
        <v>231</v>
      </c>
      <c r="H23" s="131">
        <f>IF(SUM(H18:H21) = 0, 1, 0)</f>
        <v>0</v>
      </c>
      <c r="I23" s="69"/>
      <c r="J23" s="68"/>
      <c r="K23" s="37"/>
    </row>
    <row r="24" spans="1:11" x14ac:dyDescent="0.25">
      <c r="A24" s="68"/>
      <c r="B24" s="68"/>
      <c r="C24" s="68"/>
      <c r="D24" s="96"/>
      <c r="E24" s="202"/>
      <c r="F24" s="96"/>
      <c r="G24" s="68"/>
      <c r="H24" s="69"/>
      <c r="I24" s="69"/>
      <c r="J24" s="68"/>
      <c r="K24" s="37"/>
    </row>
    <row r="25" spans="1:11" s="17" customFormat="1" x14ac:dyDescent="0.25">
      <c r="A25" s="68"/>
      <c r="B25" s="68"/>
      <c r="C25" s="105" t="s">
        <v>721</v>
      </c>
      <c r="D25" s="105"/>
      <c r="E25" s="105"/>
      <c r="F25" s="105"/>
      <c r="G25" s="105"/>
      <c r="H25" s="105"/>
      <c r="I25" s="105"/>
      <c r="J25" s="105"/>
      <c r="K25" s="37"/>
    </row>
    <row r="26" spans="1:11" s="17" customFormat="1" x14ac:dyDescent="0.25">
      <c r="A26" s="68"/>
      <c r="B26" s="68"/>
      <c r="C26" s="104"/>
      <c r="D26" s="202"/>
      <c r="E26" s="96"/>
      <c r="F26" s="96"/>
      <c r="G26" s="68"/>
      <c r="H26" s="69"/>
      <c r="I26" s="69"/>
      <c r="J26" s="68"/>
      <c r="K26" s="37"/>
    </row>
    <row r="27" spans="1:11" x14ac:dyDescent="0.25">
      <c r="A27" s="68"/>
      <c r="B27" s="68"/>
      <c r="C27" s="68"/>
      <c r="D27" s="96"/>
      <c r="E27" s="115" t="str">
        <f>'DNO inputs'!E26</f>
        <v>HV split</v>
      </c>
      <c r="F27" s="96"/>
      <c r="G27" s="110" t="str">
        <f>'DNO inputs'!G26</f>
        <v>%</v>
      </c>
      <c r="H27" s="161">
        <f>'DNO inputs'!H26</f>
        <v>0.88846415835843551</v>
      </c>
      <c r="I27" s="69"/>
      <c r="J27" s="68"/>
      <c r="K27" s="37"/>
    </row>
    <row r="28" spans="1:11" x14ac:dyDescent="0.25">
      <c r="A28" s="68"/>
      <c r="B28" s="68"/>
      <c r="C28" s="68"/>
      <c r="D28" s="96"/>
      <c r="E28" s="115" t="str">
        <f>'DNO inputs'!E19</f>
        <v>LV mains split</v>
      </c>
      <c r="F28" s="96"/>
      <c r="G28" s="110" t="str">
        <f>'DNO inputs'!G19</f>
        <v>%</v>
      </c>
      <c r="H28" s="161">
        <f>'DNO inputs'!H19</f>
        <v>0.15170442747357032</v>
      </c>
      <c r="I28" s="69"/>
      <c r="J28" s="68"/>
      <c r="K28" s="37"/>
    </row>
    <row r="29" spans="1:11" x14ac:dyDescent="0.25">
      <c r="A29" s="68"/>
      <c r="B29" s="68"/>
      <c r="C29" s="68"/>
      <c r="D29" s="96"/>
      <c r="E29" s="202"/>
      <c r="F29" s="96"/>
      <c r="G29" s="68"/>
      <c r="H29" s="69"/>
      <c r="I29" s="69"/>
      <c r="J29" s="68"/>
      <c r="K29" s="37"/>
    </row>
    <row r="30" spans="1:11" x14ac:dyDescent="0.25">
      <c r="A30" s="68"/>
      <c r="B30" s="68"/>
      <c r="C30" s="68"/>
      <c r="D30" s="96"/>
      <c r="E30" s="115" t="str">
        <f>Direct!F57</f>
        <v>HV direct proportion</v>
      </c>
      <c r="F30" s="96"/>
      <c r="G30" s="110" t="str">
        <f>Direct!G57</f>
        <v>%</v>
      </c>
      <c r="H30" s="161">
        <f>Direct!H57</f>
        <v>0.67819889084341867</v>
      </c>
      <c r="I30" s="69"/>
      <c r="J30" s="68"/>
      <c r="K30" s="37"/>
    </row>
    <row r="31" spans="1:11" x14ac:dyDescent="0.25">
      <c r="A31" s="68"/>
      <c r="B31" s="68"/>
      <c r="C31" s="68"/>
      <c r="D31" s="96"/>
      <c r="E31" s="115" t="str">
        <f>Direct!F58</f>
        <v>LV direct proportion</v>
      </c>
      <c r="F31" s="96"/>
      <c r="G31" s="110" t="str">
        <f>Direct!G58</f>
        <v>%</v>
      </c>
      <c r="H31" s="161">
        <f>Direct!H58</f>
        <v>0.57195864933179541</v>
      </c>
      <c r="I31" s="69"/>
      <c r="J31" s="68"/>
      <c r="K31" s="37"/>
    </row>
    <row r="32" spans="1:11" x14ac:dyDescent="0.25">
      <c r="A32" s="68"/>
      <c r="B32" s="68"/>
      <c r="C32" s="68"/>
      <c r="D32" s="96"/>
      <c r="E32" s="202"/>
      <c r="F32" s="96"/>
      <c r="G32" s="68"/>
      <c r="H32" s="69"/>
      <c r="I32" s="69"/>
      <c r="J32" s="68"/>
      <c r="K32" s="37"/>
    </row>
    <row r="33" spans="1:11" s="17" customFormat="1" x14ac:dyDescent="0.25">
      <c r="A33" s="68"/>
      <c r="B33" s="68"/>
      <c r="C33" s="105" t="s">
        <v>719</v>
      </c>
      <c r="D33" s="105"/>
      <c r="E33" s="105"/>
      <c r="F33" s="105"/>
      <c r="G33" s="105"/>
      <c r="H33" s="105"/>
      <c r="I33" s="105"/>
      <c r="J33" s="105"/>
      <c r="K33" s="37"/>
    </row>
    <row r="34" spans="1:11" s="17" customFormat="1" x14ac:dyDescent="0.25">
      <c r="A34" s="68"/>
      <c r="B34" s="68"/>
      <c r="C34" s="104"/>
      <c r="D34" s="202"/>
      <c r="E34" s="96"/>
      <c r="F34" s="96"/>
      <c r="G34" s="68"/>
      <c r="H34" s="69"/>
      <c r="I34" s="69"/>
      <c r="J34" s="68"/>
      <c r="K34" s="37"/>
    </row>
    <row r="35" spans="1:11" x14ac:dyDescent="0.25">
      <c r="A35" s="68"/>
      <c r="B35" s="68"/>
      <c r="C35" s="68"/>
      <c r="D35" s="96"/>
      <c r="E35" s="114" t="s">
        <v>319</v>
      </c>
      <c r="F35" s="96"/>
      <c r="G35" s="68"/>
      <c r="H35" s="69"/>
      <c r="I35" s="69"/>
      <c r="J35" s="68"/>
      <c r="K35" s="37"/>
    </row>
    <row r="36" spans="1:11" x14ac:dyDescent="0.25">
      <c r="A36" s="110"/>
      <c r="B36" s="68"/>
      <c r="C36" s="68"/>
      <c r="D36" s="96"/>
      <c r="E36" s="96"/>
      <c r="F36" s="108" t="s">
        <v>315</v>
      </c>
      <c r="G36" s="108" t="s">
        <v>44</v>
      </c>
      <c r="H36" s="198">
        <f>H18 + (H19 * ( 1 - H28 * H31))</f>
        <v>0.34865983505227499</v>
      </c>
      <c r="I36" s="127" t="s">
        <v>314</v>
      </c>
      <c r="J36" s="110" t="s">
        <v>587</v>
      </c>
      <c r="K36" s="37"/>
    </row>
    <row r="37" spans="1:11" x14ac:dyDescent="0.25">
      <c r="A37" s="110"/>
      <c r="B37" s="68"/>
      <c r="C37" s="68"/>
      <c r="D37" s="96"/>
      <c r="E37" s="96"/>
      <c r="F37" s="115" t="s">
        <v>316</v>
      </c>
      <c r="G37" s="110" t="s">
        <v>44</v>
      </c>
      <c r="H37" s="149">
        <f>H18 + H19 + H20 + H21 * (1 - (H27 * H30))</f>
        <v>0.54319459284507854</v>
      </c>
      <c r="I37" s="127" t="s">
        <v>314</v>
      </c>
      <c r="J37" s="110" t="s">
        <v>588</v>
      </c>
      <c r="K37" s="37"/>
    </row>
    <row r="38" spans="1:11" x14ac:dyDescent="0.25">
      <c r="A38" s="110"/>
      <c r="B38" s="68"/>
      <c r="C38" s="68"/>
      <c r="D38" s="96"/>
      <c r="E38" s="96"/>
      <c r="F38" s="115" t="s">
        <v>317</v>
      </c>
      <c r="G38" s="110" t="s">
        <v>44</v>
      </c>
      <c r="H38" s="203">
        <f>(H20 + H21 * (1 - H27 * H30)) / (1 - H19 - H18)</f>
        <v>0.27624476019334121</v>
      </c>
      <c r="I38" s="127" t="s">
        <v>314</v>
      </c>
      <c r="J38" s="110" t="s">
        <v>589</v>
      </c>
      <c r="K38" s="37"/>
    </row>
    <row r="39" spans="1:11" x14ac:dyDescent="0.25">
      <c r="A39" s="110"/>
      <c r="B39" s="68"/>
      <c r="C39" s="68"/>
      <c r="D39" s="96"/>
      <c r="E39" s="96"/>
      <c r="F39" s="112" t="s">
        <v>318</v>
      </c>
      <c r="G39" s="112" t="s">
        <v>44</v>
      </c>
      <c r="H39" s="150">
        <f>H21 * (1 - H27 * H30) / (1 - H18 - H19 - H20)</f>
        <v>0.14407962362625185</v>
      </c>
      <c r="I39" s="127" t="s">
        <v>314</v>
      </c>
      <c r="J39" s="110" t="s">
        <v>590</v>
      </c>
      <c r="K39" s="37"/>
    </row>
    <row r="40" spans="1:11" x14ac:dyDescent="0.25">
      <c r="A40" s="68"/>
      <c r="B40" s="68"/>
      <c r="C40" s="68"/>
      <c r="D40" s="96"/>
      <c r="E40" s="96"/>
      <c r="F40" s="96"/>
      <c r="G40" s="68"/>
      <c r="H40" s="69"/>
      <c r="I40" s="69"/>
      <c r="J40" s="68"/>
      <c r="K40" s="37"/>
    </row>
    <row r="41" spans="1:11" x14ac:dyDescent="0.25">
      <c r="A41" s="68"/>
      <c r="B41" s="102" t="s">
        <v>242</v>
      </c>
      <c r="C41" s="102"/>
      <c r="D41" s="102"/>
      <c r="E41" s="102"/>
      <c r="F41" s="102"/>
      <c r="G41" s="102"/>
      <c r="H41" s="103"/>
      <c r="I41" s="103"/>
      <c r="J41" s="102"/>
      <c r="K41" s="37"/>
    </row>
    <row r="42" spans="1:11" x14ac:dyDescent="0.25">
      <c r="A42" s="68"/>
      <c r="B42" s="68"/>
      <c r="C42" s="68"/>
      <c r="D42" s="68"/>
      <c r="E42" s="68"/>
      <c r="F42" s="68"/>
      <c r="G42" s="68"/>
      <c r="H42" s="69"/>
      <c r="I42" s="69"/>
      <c r="J42" s="68"/>
      <c r="K42" s="37"/>
    </row>
    <row r="43" spans="1:11" x14ac:dyDescent="0.25">
      <c r="A43" s="68"/>
      <c r="B43" s="68"/>
      <c r="C43" s="104"/>
      <c r="D43" s="104"/>
      <c r="E43" s="110" t="s">
        <v>262</v>
      </c>
      <c r="F43" s="68"/>
      <c r="G43" s="110" t="s">
        <v>231</v>
      </c>
      <c r="H43" s="154">
        <f>H23</f>
        <v>0</v>
      </c>
      <c r="I43" s="69"/>
      <c r="J43" s="68"/>
      <c r="K43" s="37"/>
    </row>
    <row r="44" spans="1:11" x14ac:dyDescent="0.25">
      <c r="A44" s="68"/>
      <c r="B44" s="68"/>
      <c r="C44" s="68"/>
      <c r="D44" s="68"/>
      <c r="E44" s="104"/>
      <c r="F44" s="68"/>
      <c r="G44" s="68"/>
      <c r="H44" s="69"/>
      <c r="I44" s="69"/>
      <c r="J44" s="68"/>
      <c r="K44" s="37"/>
    </row>
    <row r="45" spans="1:11" x14ac:dyDescent="0.25">
      <c r="A45" s="68"/>
      <c r="B45" s="102" t="s">
        <v>30</v>
      </c>
      <c r="C45" s="102"/>
      <c r="D45" s="102"/>
      <c r="E45" s="102"/>
      <c r="F45" s="102"/>
      <c r="G45" s="102"/>
      <c r="H45" s="103"/>
      <c r="I45" s="103"/>
      <c r="J45" s="102"/>
      <c r="K45" s="37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 xr:uid="{B6081C7D-EDB4-4884-A596-51B913F3F8F0}"/>
    <hyperlink ref="B5:F5" location="'Model map'!A4" tooltip="Click to return to model map" display="'Model map'!A4" xr:uid="{48B400A1-A47B-49C8-9F14-2985C154290D}"/>
    <hyperlink ref="B5:H5" location="'Model map'!A4" tooltip="Click to return to model map" display="'Model map'!A4" xr:uid="{00215343-A15C-4539-B525-CCFF14E4B6C9}"/>
    <hyperlink ref="A1" location="Index!A1" display="Index!A1" xr:uid="{668B68D1-ED89-49BB-85B5-C2EC456BCE9B}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5" sqref="A15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1" t="str">
        <f ca="1">MID(CELL("filename",A1),FIND("]",CELL("filename",A1))+1,255)</f>
        <v>Output to other models</v>
      </c>
      <c r="B1" s="91"/>
      <c r="C1" s="91"/>
      <c r="D1" s="91"/>
      <c r="E1" s="91"/>
      <c r="F1" s="91"/>
      <c r="G1" s="91"/>
      <c r="H1" s="92"/>
      <c r="I1" s="92"/>
      <c r="J1" s="91"/>
      <c r="K1" s="89"/>
    </row>
    <row r="2" spans="1:11" x14ac:dyDescent="0.25">
      <c r="A2" s="91" t="str">
        <f>Cover!D21&amp;" - "&amp;Cover!D23</f>
        <v>Electricity North West Limited - v1 Final</v>
      </c>
      <c r="B2" s="91"/>
      <c r="C2" s="91"/>
      <c r="D2" s="91"/>
      <c r="E2" s="91"/>
      <c r="F2" s="91"/>
      <c r="G2" s="91"/>
      <c r="H2" s="92"/>
      <c r="I2" s="92"/>
      <c r="J2" s="91"/>
      <c r="K2" s="89"/>
    </row>
    <row r="3" spans="1:11" x14ac:dyDescent="0.25">
      <c r="A3" s="93" t="str">
        <f>Cover!D2&amp;" - "&amp;Cover!D8&amp;" v"&amp;Cover!D10&amp;" - "&amp;Cover!D19</f>
        <v>PCDM charging model - Release for charge setting v4 - 2022/23</v>
      </c>
      <c r="B3" s="94"/>
      <c r="C3" s="94"/>
      <c r="D3" s="94"/>
      <c r="E3" s="94"/>
      <c r="F3" s="94"/>
      <c r="G3" s="94"/>
      <c r="H3" s="95"/>
      <c r="I3" s="95"/>
      <c r="J3" s="94"/>
      <c r="K3" s="90"/>
    </row>
    <row r="4" spans="1:11" x14ac:dyDescent="0.25">
      <c r="A4" s="68"/>
      <c r="B4" s="68"/>
      <c r="C4" s="68"/>
      <c r="D4" s="68"/>
      <c r="E4" s="68"/>
      <c r="F4" s="68"/>
      <c r="G4" s="68"/>
      <c r="H4" s="69"/>
      <c r="I4" s="69"/>
      <c r="J4" s="68"/>
      <c r="K4" s="37"/>
    </row>
    <row r="5" spans="1:11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99" t="s">
        <v>33</v>
      </c>
      <c r="I5" s="100"/>
      <c r="J5" s="101" t="s">
        <v>34</v>
      </c>
      <c r="K5" s="37"/>
    </row>
    <row r="6" spans="1:11" x14ac:dyDescent="0.25">
      <c r="A6" s="68"/>
      <c r="B6" s="68"/>
      <c r="C6" s="68"/>
      <c r="D6" s="68"/>
      <c r="E6" s="68"/>
      <c r="F6" s="68"/>
      <c r="G6" s="68"/>
      <c r="H6" s="69"/>
      <c r="I6" s="69"/>
      <c r="J6" s="68"/>
      <c r="K6" s="37"/>
    </row>
    <row r="7" spans="1:11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2"/>
      <c r="K7" s="37"/>
    </row>
    <row r="8" spans="1:11" x14ac:dyDescent="0.25">
      <c r="A8" s="68"/>
      <c r="B8" s="68"/>
      <c r="C8" s="68"/>
      <c r="D8" s="68"/>
      <c r="E8" s="68"/>
      <c r="F8" s="68"/>
      <c r="G8" s="68"/>
      <c r="H8" s="69"/>
      <c r="I8" s="69"/>
      <c r="J8" s="68"/>
      <c r="K8" s="37"/>
    </row>
    <row r="9" spans="1:11" x14ac:dyDescent="0.25">
      <c r="A9" s="68"/>
      <c r="B9" s="68"/>
      <c r="C9" s="104" t="s">
        <v>412</v>
      </c>
      <c r="D9" s="104"/>
      <c r="E9" s="68"/>
      <c r="F9" s="68"/>
      <c r="G9" s="68"/>
      <c r="H9" s="69"/>
      <c r="I9" s="69"/>
      <c r="J9" s="68"/>
      <c r="K9" s="37"/>
    </row>
    <row r="10" spans="1:11" x14ac:dyDescent="0.25">
      <c r="A10" s="68"/>
      <c r="B10" s="68"/>
      <c r="C10" s="104"/>
      <c r="D10" s="104"/>
      <c r="E10" s="68"/>
      <c r="F10" s="68"/>
      <c r="G10" s="68"/>
      <c r="H10" s="69"/>
      <c r="I10" s="69"/>
      <c r="J10" s="68"/>
      <c r="K10" s="37"/>
    </row>
    <row r="11" spans="1:11" x14ac:dyDescent="0.25">
      <c r="A11" s="68"/>
      <c r="B11" s="102" t="s">
        <v>673</v>
      </c>
      <c r="C11" s="102"/>
      <c r="D11" s="102"/>
      <c r="E11" s="102"/>
      <c r="F11" s="102"/>
      <c r="G11" s="102"/>
      <c r="H11" s="103"/>
      <c r="I11" s="103"/>
      <c r="J11" s="102"/>
      <c r="K11" s="37"/>
    </row>
    <row r="12" spans="1:11" x14ac:dyDescent="0.25">
      <c r="A12" s="68"/>
      <c r="B12" s="68"/>
      <c r="C12" s="68"/>
      <c r="D12" s="68"/>
      <c r="E12" s="68"/>
      <c r="F12" s="68"/>
      <c r="G12" s="68"/>
      <c r="H12" s="69"/>
      <c r="I12" s="69"/>
      <c r="J12" s="68"/>
      <c r="K12" s="37"/>
    </row>
    <row r="13" spans="1:11" x14ac:dyDescent="0.25">
      <c r="A13" s="68"/>
      <c r="B13" s="68"/>
      <c r="C13" s="104" t="s">
        <v>685</v>
      </c>
      <c r="D13" s="104"/>
      <c r="E13" s="68"/>
      <c r="F13" s="68"/>
      <c r="G13" s="68"/>
      <c r="H13" s="69"/>
      <c r="I13" s="69"/>
      <c r="J13" s="68"/>
      <c r="K13" s="37"/>
    </row>
    <row r="14" spans="1:11" x14ac:dyDescent="0.25">
      <c r="A14" s="68"/>
      <c r="B14" s="68"/>
      <c r="C14" s="104"/>
      <c r="D14" s="104"/>
      <c r="E14" s="68"/>
      <c r="F14" s="68"/>
      <c r="G14" s="68"/>
      <c r="H14" s="69"/>
      <c r="I14" s="69"/>
      <c r="J14" s="68"/>
      <c r="K14" s="37"/>
    </row>
    <row r="15" spans="1:11" x14ac:dyDescent="0.25">
      <c r="A15" s="68"/>
      <c r="B15" s="96"/>
      <c r="C15" s="105" t="s">
        <v>633</v>
      </c>
      <c r="D15" s="105"/>
      <c r="E15" s="105"/>
      <c r="F15" s="105"/>
      <c r="G15" s="105"/>
      <c r="H15" s="106"/>
      <c r="I15" s="106"/>
      <c r="J15" s="105"/>
      <c r="K15" s="37"/>
    </row>
    <row r="16" spans="1:11" x14ac:dyDescent="0.25">
      <c r="A16" s="68"/>
      <c r="B16" s="68"/>
      <c r="C16" s="104"/>
      <c r="D16" s="104"/>
      <c r="E16" s="68"/>
      <c r="F16" s="68"/>
      <c r="G16" s="68"/>
      <c r="H16" s="69"/>
      <c r="I16" s="69"/>
      <c r="J16" s="68"/>
      <c r="K16" s="37"/>
    </row>
    <row r="17" spans="1:11" s="1" customFormat="1" x14ac:dyDescent="0.25">
      <c r="A17" s="68"/>
      <c r="B17" s="68"/>
      <c r="C17" s="104"/>
      <c r="D17" s="104" t="s">
        <v>724</v>
      </c>
      <c r="E17" s="68"/>
      <c r="F17" s="68"/>
      <c r="G17" s="68"/>
      <c r="H17" s="69"/>
      <c r="I17" s="69"/>
      <c r="J17" s="68"/>
      <c r="K17" s="37"/>
    </row>
    <row r="18" spans="1:11" s="1" customFormat="1" x14ac:dyDescent="0.25">
      <c r="A18" s="68"/>
      <c r="B18" s="68"/>
      <c r="C18" s="104"/>
      <c r="D18" s="104"/>
      <c r="E18" s="68"/>
      <c r="F18" s="68"/>
      <c r="G18" s="68"/>
      <c r="H18" s="69"/>
      <c r="I18" s="69"/>
      <c r="J18" s="68"/>
      <c r="K18" s="37"/>
    </row>
    <row r="19" spans="1:11" x14ac:dyDescent="0.25">
      <c r="A19" s="68"/>
      <c r="B19" s="68"/>
      <c r="C19" s="68"/>
      <c r="D19" s="104"/>
      <c r="E19" s="107" t="str">
        <f>'CDCM discounts'!E35</f>
        <v>PCDM user discount for CDCM</v>
      </c>
      <c r="F19" s="68"/>
      <c r="G19" s="68"/>
      <c r="H19" s="69"/>
      <c r="I19" s="69"/>
      <c r="J19" s="68"/>
      <c r="K19" s="37"/>
    </row>
    <row r="20" spans="1:11" x14ac:dyDescent="0.25">
      <c r="A20" s="68"/>
      <c r="B20" s="68"/>
      <c r="C20" s="68"/>
      <c r="D20" s="68"/>
      <c r="E20" s="68"/>
      <c r="F20" s="108" t="str">
        <f>'CDCM discounts'!F36</f>
        <v>LDNO LV: LV user</v>
      </c>
      <c r="G20" s="108" t="str">
        <f>'CDCM discounts'!G36</f>
        <v>%</v>
      </c>
      <c r="H20" s="109">
        <f>'CDCM discounts'!H36</f>
        <v>0.34865983505227499</v>
      </c>
      <c r="I20" s="69"/>
      <c r="J20" s="68"/>
      <c r="K20" s="37"/>
    </row>
    <row r="21" spans="1:11" x14ac:dyDescent="0.25">
      <c r="A21" s="68"/>
      <c r="B21" s="68"/>
      <c r="C21" s="68"/>
      <c r="D21" s="68"/>
      <c r="E21" s="68"/>
      <c r="F21" s="110" t="str">
        <f>'CDCM discounts'!F37</f>
        <v>LDNO HV: LV user</v>
      </c>
      <c r="G21" s="110" t="str">
        <f>'CDCM discounts'!G37</f>
        <v>%</v>
      </c>
      <c r="H21" s="111">
        <f>'CDCM discounts'!H37</f>
        <v>0.54319459284507854</v>
      </c>
      <c r="I21" s="69"/>
      <c r="J21" s="68"/>
      <c r="K21" s="37"/>
    </row>
    <row r="22" spans="1:11" x14ac:dyDescent="0.25">
      <c r="A22" s="68"/>
      <c r="B22" s="68"/>
      <c r="C22" s="68"/>
      <c r="D22" s="68"/>
      <c r="E22" s="68"/>
      <c r="F22" s="110" t="str">
        <f>'CDCM discounts'!F38</f>
        <v>LDNO HV: LV Sub user</v>
      </c>
      <c r="G22" s="110" t="str">
        <f>'CDCM discounts'!G38</f>
        <v>%</v>
      </c>
      <c r="H22" s="111">
        <f>'CDCM discounts'!H38</f>
        <v>0.27624476019334121</v>
      </c>
      <c r="I22" s="69"/>
      <c r="J22" s="68"/>
      <c r="K22" s="37"/>
    </row>
    <row r="23" spans="1:11" x14ac:dyDescent="0.25">
      <c r="A23" s="68"/>
      <c r="B23" s="68"/>
      <c r="C23" s="68"/>
      <c r="D23" s="68"/>
      <c r="E23" s="68"/>
      <c r="F23" s="112" t="str">
        <f>'CDCM discounts'!F39</f>
        <v>LDNO HV: HV user</v>
      </c>
      <c r="G23" s="112" t="str">
        <f>'CDCM discounts'!G39</f>
        <v>%</v>
      </c>
      <c r="H23" s="113">
        <f>'CDCM discounts'!H39</f>
        <v>0.14407962362625185</v>
      </c>
      <c r="I23" s="69"/>
      <c r="J23" s="68"/>
      <c r="K23" s="37"/>
    </row>
    <row r="24" spans="1:11" x14ac:dyDescent="0.25">
      <c r="A24" s="68"/>
      <c r="B24" s="68"/>
      <c r="C24" s="68"/>
      <c r="D24" s="68"/>
      <c r="E24" s="68"/>
      <c r="F24" s="68"/>
      <c r="G24" s="68"/>
      <c r="H24" s="69"/>
      <c r="I24" s="69"/>
      <c r="J24" s="68"/>
      <c r="K24" s="37"/>
    </row>
    <row r="25" spans="1:11" x14ac:dyDescent="0.25">
      <c r="A25" s="68"/>
      <c r="B25" s="96"/>
      <c r="C25" s="105" t="s">
        <v>634</v>
      </c>
      <c r="D25" s="105"/>
      <c r="E25" s="105"/>
      <c r="F25" s="105"/>
      <c r="G25" s="105"/>
      <c r="H25" s="106"/>
      <c r="I25" s="106"/>
      <c r="J25" s="105"/>
      <c r="K25" s="37"/>
    </row>
    <row r="26" spans="1:11" x14ac:dyDescent="0.25">
      <c r="A26" s="68"/>
      <c r="B26" s="68"/>
      <c r="C26" s="104"/>
      <c r="D26" s="104"/>
      <c r="E26" s="68"/>
      <c r="F26" s="68"/>
      <c r="G26" s="68"/>
      <c r="H26" s="69"/>
      <c r="I26" s="69"/>
      <c r="J26" s="68"/>
      <c r="K26" s="37"/>
    </row>
    <row r="27" spans="1:11" s="1" customFormat="1" x14ac:dyDescent="0.25">
      <c r="A27" s="68"/>
      <c r="B27" s="68"/>
      <c r="C27" s="104"/>
      <c r="D27" s="104" t="s">
        <v>606</v>
      </c>
      <c r="E27" s="68"/>
      <c r="F27" s="68"/>
      <c r="G27" s="68"/>
      <c r="H27" s="69"/>
      <c r="I27" s="69"/>
      <c r="J27" s="68"/>
      <c r="K27" s="37"/>
    </row>
    <row r="28" spans="1:11" s="1" customFormat="1" x14ac:dyDescent="0.25">
      <c r="A28" s="68"/>
      <c r="B28" s="68"/>
      <c r="C28" s="104"/>
      <c r="D28" s="104" t="s">
        <v>705</v>
      </c>
      <c r="E28" s="68"/>
      <c r="F28" s="68"/>
      <c r="G28" s="68"/>
      <c r="H28" s="69"/>
      <c r="I28" s="69"/>
      <c r="J28" s="68"/>
      <c r="K28" s="37"/>
    </row>
    <row r="29" spans="1:11" s="1" customFormat="1" x14ac:dyDescent="0.25">
      <c r="A29" s="68"/>
      <c r="B29" s="68"/>
      <c r="C29" s="104"/>
      <c r="D29" s="104"/>
      <c r="E29" s="68"/>
      <c r="F29" s="68"/>
      <c r="G29" s="68"/>
      <c r="H29" s="69"/>
      <c r="I29" s="69"/>
      <c r="J29" s="68"/>
      <c r="K29" s="37"/>
    </row>
    <row r="30" spans="1:11" x14ac:dyDescent="0.25">
      <c r="A30" s="68"/>
      <c r="B30" s="68"/>
      <c r="C30" s="68"/>
      <c r="D30" s="104"/>
      <c r="E30" s="114" t="s">
        <v>544</v>
      </c>
      <c r="F30" s="96"/>
      <c r="G30" s="68"/>
      <c r="H30" s="69"/>
      <c r="I30" s="69"/>
      <c r="J30" s="68"/>
      <c r="K30" s="37"/>
    </row>
    <row r="31" spans="1:11" x14ac:dyDescent="0.25">
      <c r="A31" s="68"/>
      <c r="B31" s="68"/>
      <c r="C31" s="68"/>
      <c r="D31" s="68"/>
      <c r="E31" s="96"/>
      <c r="F31" s="108" t="s">
        <v>279</v>
      </c>
      <c r="G31" s="108" t="s">
        <v>44</v>
      </c>
      <c r="H31" s="109">
        <f>'EDCM discounts'!J105</f>
        <v>0.93507935861352409</v>
      </c>
      <c r="I31" s="69"/>
      <c r="J31" s="68"/>
      <c r="K31" s="37"/>
    </row>
    <row r="32" spans="1:11" x14ac:dyDescent="0.25">
      <c r="A32" s="68"/>
      <c r="B32" s="68"/>
      <c r="C32" s="68"/>
      <c r="D32" s="68"/>
      <c r="E32" s="96"/>
      <c r="F32" s="115" t="s">
        <v>545</v>
      </c>
      <c r="G32" s="110" t="s">
        <v>44</v>
      </c>
      <c r="H32" s="111">
        <f>'EDCM discounts'!K105</f>
        <v>0.89920238663295571</v>
      </c>
      <c r="I32" s="69"/>
      <c r="J32" s="68"/>
      <c r="K32" s="37"/>
    </row>
    <row r="33" spans="1:11" x14ac:dyDescent="0.25">
      <c r="A33" s="68"/>
      <c r="B33" s="68"/>
      <c r="C33" s="68"/>
      <c r="D33" s="68"/>
      <c r="E33" s="96"/>
      <c r="F33" s="115" t="s">
        <v>546</v>
      </c>
      <c r="G33" s="110" t="s">
        <v>44</v>
      </c>
      <c r="H33" s="111">
        <f>'EDCM discounts'!L105</f>
        <v>0.88204793241462931</v>
      </c>
      <c r="I33" s="69"/>
      <c r="J33" s="68"/>
      <c r="K33" s="37"/>
    </row>
    <row r="34" spans="1:11" x14ac:dyDescent="0.25">
      <c r="A34" s="68"/>
      <c r="B34" s="68"/>
      <c r="C34" s="68"/>
      <c r="D34" s="68"/>
      <c r="E34" s="96"/>
      <c r="F34" s="112" t="s">
        <v>280</v>
      </c>
      <c r="G34" s="112" t="s">
        <v>44</v>
      </c>
      <c r="H34" s="113">
        <f>'EDCM discounts'!M105</f>
        <v>0.82220117792654357</v>
      </c>
      <c r="I34" s="69"/>
      <c r="J34" s="68"/>
      <c r="K34" s="37"/>
    </row>
    <row r="35" spans="1:11" x14ac:dyDescent="0.25">
      <c r="A35" s="116"/>
      <c r="B35" s="116"/>
      <c r="C35" s="116"/>
      <c r="D35" s="116"/>
      <c r="E35" s="117"/>
      <c r="F35" s="117"/>
      <c r="G35" s="118"/>
      <c r="H35" s="119"/>
      <c r="I35" s="120"/>
      <c r="J35" s="116"/>
      <c r="K35" s="121"/>
    </row>
    <row r="36" spans="1:11" x14ac:dyDescent="0.25">
      <c r="A36" s="116"/>
      <c r="B36" s="116"/>
      <c r="C36" s="116"/>
      <c r="D36" s="116"/>
      <c r="E36" s="114" t="s">
        <v>547</v>
      </c>
      <c r="F36" s="117"/>
      <c r="G36" s="118"/>
      <c r="H36" s="119"/>
      <c r="I36" s="120"/>
      <c r="J36" s="116"/>
      <c r="K36" s="121"/>
    </row>
    <row r="37" spans="1:11" x14ac:dyDescent="0.25">
      <c r="A37" s="68"/>
      <c r="B37" s="68"/>
      <c r="C37" s="68"/>
      <c r="D37" s="68"/>
      <c r="E37" s="96"/>
      <c r="F37" s="108" t="s">
        <v>279</v>
      </c>
      <c r="G37" s="108" t="s">
        <v>44</v>
      </c>
      <c r="H37" s="206">
        <f>'EDCM discounts'!J106</f>
        <v>0.81807829696831103</v>
      </c>
      <c r="I37" s="69"/>
      <c r="J37" s="68"/>
      <c r="K37" s="37"/>
    </row>
    <row r="38" spans="1:11" x14ac:dyDescent="0.25">
      <c r="A38" s="68"/>
      <c r="B38" s="68"/>
      <c r="C38" s="68"/>
      <c r="D38" s="68"/>
      <c r="E38" s="96"/>
      <c r="F38" s="115" t="s">
        <v>545</v>
      </c>
      <c r="G38" s="110" t="s">
        <v>44</v>
      </c>
      <c r="H38" s="111">
        <f>'EDCM discounts'!K106</f>
        <v>0.71754324828524596</v>
      </c>
      <c r="I38" s="69"/>
      <c r="J38" s="68"/>
      <c r="K38" s="37"/>
    </row>
    <row r="39" spans="1:11" x14ac:dyDescent="0.25">
      <c r="A39" s="68"/>
      <c r="B39" s="68"/>
      <c r="C39" s="68"/>
      <c r="D39" s="68"/>
      <c r="E39" s="96"/>
      <c r="F39" s="115" t="s">
        <v>546</v>
      </c>
      <c r="G39" s="110" t="s">
        <v>44</v>
      </c>
      <c r="H39" s="111">
        <f>'EDCM discounts'!L106</f>
        <v>0.66947275083900248</v>
      </c>
      <c r="I39" s="69"/>
      <c r="J39" s="68"/>
      <c r="K39" s="37"/>
    </row>
    <row r="40" spans="1:11" x14ac:dyDescent="0.25">
      <c r="A40" s="68"/>
      <c r="B40" s="68"/>
      <c r="C40" s="68"/>
      <c r="D40" s="68"/>
      <c r="E40" s="96"/>
      <c r="F40" s="112" t="s">
        <v>280</v>
      </c>
      <c r="G40" s="112" t="s">
        <v>44</v>
      </c>
      <c r="H40" s="113">
        <f>'EDCM discounts'!M106</f>
        <v>0.50176917821749123</v>
      </c>
      <c r="I40" s="69"/>
      <c r="J40" s="68"/>
      <c r="K40" s="37"/>
    </row>
    <row r="41" spans="1:11" x14ac:dyDescent="0.25">
      <c r="A41" s="116"/>
      <c r="B41" s="116"/>
      <c r="C41" s="116"/>
      <c r="D41" s="116"/>
      <c r="E41" s="117"/>
      <c r="F41" s="117"/>
      <c r="G41" s="118"/>
      <c r="H41" s="119"/>
      <c r="I41" s="120"/>
      <c r="J41" s="116"/>
      <c r="K41" s="121"/>
    </row>
    <row r="42" spans="1:11" x14ac:dyDescent="0.25">
      <c r="A42" s="116"/>
      <c r="B42" s="116"/>
      <c r="C42" s="116"/>
      <c r="D42" s="116"/>
      <c r="E42" s="114" t="s">
        <v>548</v>
      </c>
      <c r="F42" s="117"/>
      <c r="G42" s="118"/>
      <c r="H42" s="119"/>
      <c r="I42" s="120"/>
      <c r="J42" s="116"/>
      <c r="K42" s="121"/>
    </row>
    <row r="43" spans="1:11" x14ac:dyDescent="0.25">
      <c r="A43" s="68"/>
      <c r="B43" s="68"/>
      <c r="C43" s="68"/>
      <c r="D43" s="68"/>
      <c r="E43" s="96"/>
      <c r="F43" s="108" t="s">
        <v>279</v>
      </c>
      <c r="G43" s="108" t="s">
        <v>44</v>
      </c>
      <c r="H43" s="206">
        <f>'EDCM discounts'!J107</f>
        <v>0.75850210752154479</v>
      </c>
      <c r="I43" s="69"/>
      <c r="J43" s="68"/>
      <c r="K43" s="37"/>
    </row>
    <row r="44" spans="1:11" x14ac:dyDescent="0.25">
      <c r="A44" s="68"/>
      <c r="B44" s="68"/>
      <c r="C44" s="68"/>
      <c r="D44" s="68"/>
      <c r="E44" s="96"/>
      <c r="F44" s="115" t="s">
        <v>545</v>
      </c>
      <c r="G44" s="110" t="s">
        <v>44</v>
      </c>
      <c r="H44" s="111">
        <f>'EDCM discounts'!K107</f>
        <v>0.62504358128429893</v>
      </c>
      <c r="I44" s="69"/>
      <c r="J44" s="68"/>
      <c r="K44" s="37"/>
    </row>
    <row r="45" spans="1:11" x14ac:dyDescent="0.25">
      <c r="A45" s="68"/>
      <c r="B45" s="68"/>
      <c r="C45" s="68"/>
      <c r="D45" s="68"/>
      <c r="E45" s="96"/>
      <c r="F45" s="115" t="s">
        <v>546</v>
      </c>
      <c r="G45" s="110" t="s">
        <v>44</v>
      </c>
      <c r="H45" s="111">
        <f>'EDCM discounts'!L107</f>
        <v>0.561230833106383</v>
      </c>
      <c r="I45" s="69"/>
      <c r="J45" s="68"/>
      <c r="K45" s="37"/>
    </row>
    <row r="46" spans="1:11" x14ac:dyDescent="0.25">
      <c r="A46" s="68"/>
      <c r="B46" s="68"/>
      <c r="C46" s="68"/>
      <c r="D46" s="68"/>
      <c r="E46" s="96"/>
      <c r="F46" s="112" t="s">
        <v>280</v>
      </c>
      <c r="G46" s="112" t="s">
        <v>44</v>
      </c>
      <c r="H46" s="113">
        <f>'EDCM discounts'!M107</f>
        <v>0.33860726112856449</v>
      </c>
      <c r="I46" s="69"/>
      <c r="J46" s="68"/>
      <c r="K46" s="37"/>
    </row>
    <row r="47" spans="1:11" x14ac:dyDescent="0.25">
      <c r="A47" s="116"/>
      <c r="B47" s="116"/>
      <c r="C47" s="116"/>
      <c r="D47" s="116"/>
      <c r="E47" s="117"/>
      <c r="F47" s="117"/>
      <c r="G47" s="118"/>
      <c r="H47" s="119"/>
      <c r="I47" s="120"/>
      <c r="J47" s="116"/>
      <c r="K47" s="121"/>
    </row>
    <row r="48" spans="1:11" x14ac:dyDescent="0.25">
      <c r="A48" s="116"/>
      <c r="B48" s="116"/>
      <c r="C48" s="116"/>
      <c r="D48" s="116"/>
      <c r="E48" s="114" t="s">
        <v>549</v>
      </c>
      <c r="F48" s="117"/>
      <c r="G48" s="118"/>
      <c r="H48" s="119"/>
      <c r="I48" s="120"/>
      <c r="J48" s="116"/>
      <c r="K48" s="121"/>
    </row>
    <row r="49" spans="1:11" x14ac:dyDescent="0.25">
      <c r="A49" s="68"/>
      <c r="B49" s="68"/>
      <c r="C49" s="68"/>
      <c r="D49" s="68"/>
      <c r="E49" s="96"/>
      <c r="F49" s="108" t="s">
        <v>279</v>
      </c>
      <c r="G49" s="108" t="s">
        <v>44</v>
      </c>
      <c r="H49" s="109">
        <f>'EDCM discounts'!J108</f>
        <v>0.71101032971170286</v>
      </c>
      <c r="I49" s="69"/>
      <c r="J49" s="68"/>
      <c r="K49" s="37"/>
    </row>
    <row r="50" spans="1:11" x14ac:dyDescent="0.25">
      <c r="A50" s="68"/>
      <c r="B50" s="68"/>
      <c r="C50" s="68"/>
      <c r="D50" s="68"/>
      <c r="E50" s="96"/>
      <c r="F50" s="115" t="s">
        <v>545</v>
      </c>
      <c r="G50" s="110" t="s">
        <v>44</v>
      </c>
      <c r="H50" s="111">
        <f>'EDCM discounts'!K108</f>
        <v>0.55130651160113897</v>
      </c>
      <c r="I50" s="69"/>
      <c r="J50" s="68"/>
      <c r="K50" s="37"/>
    </row>
    <row r="51" spans="1:11" x14ac:dyDescent="0.25">
      <c r="A51" s="68"/>
      <c r="B51" s="68"/>
      <c r="C51" s="68"/>
      <c r="D51" s="68"/>
      <c r="E51" s="96"/>
      <c r="F51" s="115" t="s">
        <v>546</v>
      </c>
      <c r="G51" s="110" t="s">
        <v>44</v>
      </c>
      <c r="H51" s="111">
        <f>'EDCM discounts'!L108</f>
        <v>0.47494466485015235</v>
      </c>
      <c r="I51" s="69"/>
      <c r="J51" s="68"/>
      <c r="K51" s="37"/>
    </row>
    <row r="52" spans="1:11" x14ac:dyDescent="0.25">
      <c r="A52" s="68"/>
      <c r="B52" s="68"/>
      <c r="C52" s="68"/>
      <c r="D52" s="68"/>
      <c r="E52" s="96"/>
      <c r="F52" s="112" t="s">
        <v>280</v>
      </c>
      <c r="G52" s="112" t="s">
        <v>44</v>
      </c>
      <c r="H52" s="113">
        <f>'EDCM discounts'!M108</f>
        <v>0.20854104532369061</v>
      </c>
      <c r="I52" s="69"/>
      <c r="J52" s="68"/>
      <c r="K52" s="37"/>
    </row>
    <row r="53" spans="1:11" x14ac:dyDescent="0.25">
      <c r="A53" s="116"/>
      <c r="B53" s="116"/>
      <c r="C53" s="116"/>
      <c r="D53" s="116"/>
      <c r="E53" s="117"/>
      <c r="F53" s="117"/>
      <c r="G53" s="118"/>
      <c r="H53" s="119"/>
      <c r="I53" s="120"/>
      <c r="J53" s="116"/>
      <c r="K53" s="121"/>
    </row>
    <row r="54" spans="1:11" x14ac:dyDescent="0.25">
      <c r="A54" s="116"/>
      <c r="B54" s="116"/>
      <c r="C54" s="116"/>
      <c r="D54" s="116"/>
      <c r="E54" s="114" t="s">
        <v>550</v>
      </c>
      <c r="F54" s="117"/>
      <c r="G54" s="118"/>
      <c r="H54" s="119"/>
      <c r="I54" s="120"/>
      <c r="J54" s="116"/>
      <c r="K54" s="121"/>
    </row>
    <row r="55" spans="1:11" x14ac:dyDescent="0.25">
      <c r="A55" s="68"/>
      <c r="B55" s="68"/>
      <c r="C55" s="68"/>
      <c r="D55" s="68"/>
      <c r="E55" s="96"/>
      <c r="F55" s="108" t="s">
        <v>279</v>
      </c>
      <c r="G55" s="108" t="s">
        <v>44</v>
      </c>
      <c r="H55" s="109">
        <f>'EDCM discounts'!J109</f>
        <v>0.63486461479674827</v>
      </c>
      <c r="I55" s="69"/>
      <c r="J55" s="68"/>
      <c r="K55" s="37"/>
    </row>
    <row r="56" spans="1:11" x14ac:dyDescent="0.25">
      <c r="A56" s="68"/>
      <c r="B56" s="68"/>
      <c r="C56" s="68"/>
      <c r="D56" s="68"/>
      <c r="E56" s="96"/>
      <c r="F56" s="115" t="s">
        <v>545</v>
      </c>
      <c r="G56" s="110" t="s">
        <v>44</v>
      </c>
      <c r="H56" s="111">
        <f>'EDCM discounts'!K109</f>
        <v>0.43308053342782943</v>
      </c>
      <c r="I56" s="69"/>
      <c r="J56" s="68"/>
      <c r="K56" s="37"/>
    </row>
    <row r="57" spans="1:11" x14ac:dyDescent="0.25">
      <c r="A57" s="68"/>
      <c r="B57" s="68"/>
      <c r="C57" s="68"/>
      <c r="D57" s="68"/>
      <c r="E57" s="96"/>
      <c r="F57" s="115" t="s">
        <v>546</v>
      </c>
      <c r="G57" s="110" t="s">
        <v>44</v>
      </c>
      <c r="H57" s="111">
        <f>'EDCM discounts'!L109</f>
        <v>0.33659814947120714</v>
      </c>
      <c r="I57" s="69"/>
      <c r="J57" s="68"/>
      <c r="K57" s="37"/>
    </row>
    <row r="58" spans="1:11" x14ac:dyDescent="0.25">
      <c r="A58" s="68"/>
      <c r="B58" s="68"/>
      <c r="C58" s="68"/>
      <c r="D58" s="68"/>
      <c r="E58" s="96"/>
      <c r="F58" s="112" t="s">
        <v>280</v>
      </c>
      <c r="G58" s="112" t="s">
        <v>44</v>
      </c>
      <c r="H58" s="113">
        <f>'EDCM discounts'!M109</f>
        <v>0</v>
      </c>
      <c r="I58" s="69"/>
      <c r="J58" s="68"/>
      <c r="K58" s="37"/>
    </row>
    <row r="59" spans="1:11" x14ac:dyDescent="0.25">
      <c r="A59" s="68"/>
      <c r="B59" s="68"/>
      <c r="C59" s="68"/>
      <c r="D59" s="68"/>
      <c r="E59" s="68"/>
      <c r="F59" s="68"/>
      <c r="G59" s="68"/>
      <c r="H59" s="69"/>
      <c r="I59" s="69"/>
      <c r="J59" s="68"/>
      <c r="K59" s="37"/>
    </row>
    <row r="60" spans="1:11" x14ac:dyDescent="0.25">
      <c r="A60" s="68"/>
      <c r="B60" s="102" t="s">
        <v>30</v>
      </c>
      <c r="C60" s="102"/>
      <c r="D60" s="102"/>
      <c r="E60" s="102"/>
      <c r="F60" s="102"/>
      <c r="G60" s="102"/>
      <c r="H60" s="103"/>
      <c r="I60" s="103"/>
      <c r="J60" s="102"/>
      <c r="K60" s="37"/>
    </row>
  </sheetData>
  <sheetProtection sheet="1" objects="1" formatCells="0" formatColumns="0" formatRows="0" sort="0" autoFilter="0"/>
  <hyperlinks>
    <hyperlink ref="B5" location="'Model map'!A1" display="Click here to return to model map" xr:uid="{38F164F2-DAB2-4E11-BDB3-337BBF39CE8E}"/>
    <hyperlink ref="B5:F5" location="'Model map'!A4" tooltip="Click to return to model map" display="'Model map'!A4" xr:uid="{33CCABC6-FAB3-417E-87B4-E8AD535FAB62}"/>
    <hyperlink ref="B5:H5" location="'Model map'!A4" tooltip="Click to return to model map" display="'Model map'!A4" xr:uid="{7A228E1A-40C3-455B-BB7B-F7FCED106DE1}"/>
    <hyperlink ref="A1" location="Index!A1" display="Index!A1" xr:uid="{D6F397FF-9AA1-4B45-AB39-D6BB4A590B7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20.7109375" customWidth="1"/>
    <col min="7" max="7" width="22.7109375" customWidth="1"/>
    <col min="8" max="8" width="24.28515625" customWidth="1"/>
    <col min="9" max="9" width="30.7109375" customWidth="1"/>
    <col min="10" max="10" width="20.7109375" style="1" customWidth="1"/>
    <col min="11" max="11" width="10.7109375" customWidth="1"/>
    <col min="12" max="12" width="82.7109375" customWidth="1"/>
    <col min="13" max="13" width="2.7109375" customWidth="1"/>
    <col min="14" max="16384" width="9.140625" hidden="1"/>
  </cols>
  <sheetData>
    <row r="1" spans="1:13" s="3" customFormat="1" x14ac:dyDescent="0.25">
      <c r="A1" s="65" t="str">
        <f ca="1">MID(CELL("filename",A1),FIND("]",CELL("filename",A1))+1,255)</f>
        <v>Version control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s="3" customFormat="1" x14ac:dyDescent="0.25">
      <c r="A2" s="65" t="str">
        <f>Cover!D21&amp;" - "&amp;Cover!D23</f>
        <v>Electricity North West Limited - v1 Final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s="4" customFormat="1" x14ac:dyDescent="0.25">
      <c r="A3" s="66" t="str">
        <f>Cover!D2&amp;" - "&amp;Cover!D8&amp;" v"&amp;Cover!D10&amp;" - "&amp;Cover!D19</f>
        <v>PCDM charging model - Release for charge setting v4 - 2022/23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s="1" customFormat="1" x14ac:dyDescent="0.25">
      <c r="A4" s="67" t="str">
        <f>H42 &amp; IF(H42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  <c r="L4" s="37"/>
      <c r="M4" s="37"/>
    </row>
    <row r="5" spans="1:13" x14ac:dyDescent="0.25">
      <c r="A5" s="70"/>
      <c r="B5" s="71" t="s">
        <v>12</v>
      </c>
      <c r="C5" s="71"/>
      <c r="D5" s="71"/>
      <c r="E5" s="71"/>
      <c r="F5" s="71"/>
      <c r="G5" s="72"/>
      <c r="H5" s="72"/>
      <c r="I5" s="72"/>
      <c r="J5" s="72"/>
      <c r="K5" s="72"/>
      <c r="L5" s="71"/>
      <c r="M5" s="37"/>
    </row>
    <row r="6" spans="1:13" x14ac:dyDescent="0.25">
      <c r="A6" s="70"/>
      <c r="B6" s="70"/>
      <c r="C6" s="70"/>
      <c r="D6" s="70"/>
      <c r="E6" s="70"/>
      <c r="F6" s="70"/>
      <c r="G6" s="73"/>
      <c r="H6" s="73"/>
      <c r="I6" s="73"/>
      <c r="J6" s="73"/>
      <c r="K6" s="73"/>
      <c r="L6" s="70"/>
      <c r="M6" s="37"/>
    </row>
    <row r="7" spans="1:13" x14ac:dyDescent="0.25">
      <c r="A7" s="70"/>
      <c r="B7" s="70"/>
      <c r="C7" s="70"/>
      <c r="D7" s="70"/>
      <c r="E7" s="70"/>
      <c r="F7" s="70" t="s">
        <v>13</v>
      </c>
      <c r="G7" s="37"/>
      <c r="H7" s="74">
        <f>LOOKUP(2,1/(F20:F29&lt;&gt;""),F20:F29)</f>
        <v>44141</v>
      </c>
      <c r="I7" s="70"/>
      <c r="J7" s="70"/>
      <c r="K7" s="70"/>
      <c r="L7" s="70"/>
      <c r="M7" s="37"/>
    </row>
    <row r="8" spans="1:13" x14ac:dyDescent="0.25">
      <c r="A8" s="70"/>
      <c r="B8" s="70"/>
      <c r="C8" s="70"/>
      <c r="D8" s="70"/>
      <c r="E8" s="70"/>
      <c r="F8" s="70"/>
      <c r="G8" s="37"/>
      <c r="H8" s="73"/>
      <c r="I8" s="70"/>
      <c r="J8" s="70"/>
      <c r="K8" s="70"/>
      <c r="L8" s="70"/>
      <c r="M8" s="37"/>
    </row>
    <row r="9" spans="1:13" x14ac:dyDescent="0.25">
      <c r="A9" s="70"/>
      <c r="B9" s="70"/>
      <c r="C9" s="70"/>
      <c r="D9" s="70"/>
      <c r="E9" s="70"/>
      <c r="F9" s="70" t="s">
        <v>485</v>
      </c>
      <c r="G9" s="37"/>
      <c r="H9" s="76" t="str">
        <f>LOOKUP(2,1/(G20:G29&lt;&gt;""),G20:G29)</f>
        <v>Release for charge setting</v>
      </c>
      <c r="I9" s="70"/>
      <c r="J9" s="70"/>
      <c r="K9" s="70"/>
      <c r="L9" s="70"/>
      <c r="M9" s="37"/>
    </row>
    <row r="10" spans="1:13" x14ac:dyDescent="0.25">
      <c r="A10" s="70"/>
      <c r="B10" s="70"/>
      <c r="C10" s="70"/>
      <c r="D10" s="70"/>
      <c r="E10" s="70"/>
      <c r="F10" s="70"/>
      <c r="G10" s="73"/>
      <c r="H10" s="70"/>
      <c r="I10" s="70"/>
      <c r="J10" s="70"/>
      <c r="K10" s="70"/>
      <c r="L10" s="70"/>
      <c r="M10" s="37"/>
    </row>
    <row r="11" spans="1:13" x14ac:dyDescent="0.25">
      <c r="A11" s="70"/>
      <c r="B11" s="70"/>
      <c r="C11" s="70"/>
      <c r="D11" s="70"/>
      <c r="E11" s="70"/>
      <c r="F11" s="70" t="s">
        <v>752</v>
      </c>
      <c r="G11" s="37"/>
      <c r="H11" s="75">
        <f>LOOKUP(2,1/(H20:H29&lt;&gt;""),H20:H29)</f>
        <v>4</v>
      </c>
      <c r="I11" s="70"/>
      <c r="J11" s="70"/>
      <c r="K11" s="70"/>
      <c r="L11" s="70"/>
      <c r="M11" s="37"/>
    </row>
    <row r="12" spans="1:13" x14ac:dyDescent="0.25">
      <c r="A12" s="70"/>
      <c r="B12" s="70"/>
      <c r="C12" s="70"/>
      <c r="D12" s="70"/>
      <c r="E12" s="70"/>
      <c r="F12" s="70"/>
      <c r="G12" s="37"/>
      <c r="H12" s="73"/>
      <c r="I12" s="73"/>
      <c r="J12" s="73"/>
      <c r="K12" s="70"/>
      <c r="L12" s="70"/>
      <c r="M12" s="37"/>
    </row>
    <row r="13" spans="1:13" x14ac:dyDescent="0.25">
      <c r="A13" s="70"/>
      <c r="B13" s="70"/>
      <c r="C13" s="70"/>
      <c r="D13" s="70"/>
      <c r="E13" s="70"/>
      <c r="F13" s="70" t="s">
        <v>611</v>
      </c>
      <c r="G13" s="37"/>
      <c r="H13" s="76" t="str">
        <f>LOOKUP(2,1/(I20:I29&lt;&gt;""),I20:I29)</f>
        <v>01 April 2022 Charging Methodologies Pre-Release – October 2020 (Schedules 16, 17, 18, 20 and 29) DCP 361</v>
      </c>
      <c r="I13" s="73"/>
      <c r="J13" s="73"/>
      <c r="K13" s="70"/>
      <c r="L13" s="70"/>
      <c r="M13" s="37"/>
    </row>
    <row r="14" spans="1:13" s="1" customFormat="1" x14ac:dyDescent="0.25">
      <c r="A14" s="70"/>
      <c r="B14" s="70"/>
      <c r="C14" s="70"/>
      <c r="D14" s="70"/>
      <c r="E14" s="70"/>
      <c r="F14" s="70"/>
      <c r="G14" s="37"/>
      <c r="H14" s="74"/>
      <c r="I14" s="73"/>
      <c r="J14" s="73"/>
      <c r="K14" s="70"/>
      <c r="L14" s="70"/>
      <c r="M14" s="37"/>
    </row>
    <row r="15" spans="1:13" s="1" customFormat="1" x14ac:dyDescent="0.25">
      <c r="A15" s="70"/>
      <c r="B15" s="70"/>
      <c r="C15" s="70"/>
      <c r="D15" s="70"/>
      <c r="E15" s="70"/>
      <c r="F15" s="77" t="s">
        <v>612</v>
      </c>
      <c r="G15" s="37"/>
      <c r="H15" s="74" t="str">
        <f>LOOKUP(2,1/(J20:J29&lt;&gt;""),J20:J29)</f>
        <v>Schedule 29</v>
      </c>
      <c r="I15" s="73"/>
      <c r="J15" s="73"/>
      <c r="K15" s="70"/>
      <c r="L15" s="70"/>
      <c r="M15" s="37"/>
    </row>
    <row r="16" spans="1:13" x14ac:dyDescent="0.25">
      <c r="A16" s="70"/>
      <c r="B16" s="70"/>
      <c r="C16" s="70"/>
      <c r="D16" s="70"/>
      <c r="E16" s="70"/>
      <c r="F16" s="70"/>
      <c r="G16" s="37"/>
      <c r="H16" s="74"/>
      <c r="I16" s="73"/>
      <c r="J16" s="73"/>
      <c r="K16" s="70"/>
      <c r="L16" s="70"/>
      <c r="M16" s="37"/>
    </row>
    <row r="17" spans="1:13" x14ac:dyDescent="0.25">
      <c r="A17" s="37"/>
      <c r="B17" s="78" t="s">
        <v>14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7"/>
    </row>
    <row r="18" spans="1:13" x14ac:dyDescent="0.25">
      <c r="A18" s="70"/>
      <c r="B18" s="70"/>
      <c r="C18" s="70"/>
      <c r="D18" s="70"/>
      <c r="E18" s="70"/>
      <c r="F18" s="70"/>
      <c r="G18" s="73"/>
      <c r="H18" s="70"/>
      <c r="I18" s="70"/>
      <c r="J18" s="70"/>
      <c r="K18" s="70"/>
      <c r="L18" s="70"/>
      <c r="M18" s="37"/>
    </row>
    <row r="19" spans="1:13" x14ac:dyDescent="0.25">
      <c r="A19" s="70"/>
      <c r="B19" s="70"/>
      <c r="C19" s="70"/>
      <c r="D19" s="70"/>
      <c r="E19" s="70"/>
      <c r="F19" s="79" t="s">
        <v>15</v>
      </c>
      <c r="G19" s="80" t="s">
        <v>16</v>
      </c>
      <c r="H19" s="79" t="s">
        <v>754</v>
      </c>
      <c r="I19" s="80" t="s">
        <v>608</v>
      </c>
      <c r="J19" s="80" t="s">
        <v>609</v>
      </c>
      <c r="K19" s="80" t="s">
        <v>17</v>
      </c>
      <c r="L19" s="80" t="s">
        <v>18</v>
      </c>
      <c r="M19" s="37"/>
    </row>
    <row r="20" spans="1:13" ht="30" x14ac:dyDescent="0.25">
      <c r="A20" s="70"/>
      <c r="B20" s="70"/>
      <c r="C20" s="70"/>
      <c r="D20" s="70"/>
      <c r="E20" s="70"/>
      <c r="F20" s="18">
        <v>43250</v>
      </c>
      <c r="G20" s="18" t="s">
        <v>726</v>
      </c>
      <c r="H20" s="22">
        <v>1</v>
      </c>
      <c r="I20" s="18" t="s">
        <v>430</v>
      </c>
      <c r="J20" s="18" t="s">
        <v>727</v>
      </c>
      <c r="K20" s="18" t="s">
        <v>564</v>
      </c>
      <c r="L20" s="18" t="s">
        <v>513</v>
      </c>
      <c r="M20" s="37"/>
    </row>
    <row r="21" spans="1:13" ht="30" x14ac:dyDescent="0.25">
      <c r="A21" s="70"/>
      <c r="B21" s="70"/>
      <c r="C21" s="70"/>
      <c r="D21" s="70"/>
      <c r="E21" s="70"/>
      <c r="F21" s="18">
        <v>43301</v>
      </c>
      <c r="G21" s="18" t="s">
        <v>726</v>
      </c>
      <c r="H21" s="22">
        <v>2</v>
      </c>
      <c r="I21" s="18" t="s">
        <v>736</v>
      </c>
      <c r="J21" s="18" t="s">
        <v>727</v>
      </c>
      <c r="K21" s="18" t="s">
        <v>564</v>
      </c>
      <c r="L21" s="18" t="s">
        <v>737</v>
      </c>
      <c r="M21" s="37"/>
    </row>
    <row r="22" spans="1:13" s="1" customFormat="1" ht="30" x14ac:dyDescent="0.25">
      <c r="A22" s="70"/>
      <c r="B22" s="70"/>
      <c r="C22" s="70"/>
      <c r="D22" s="70"/>
      <c r="E22" s="70"/>
      <c r="F22" s="18">
        <v>43341</v>
      </c>
      <c r="G22" s="217" t="s">
        <v>726</v>
      </c>
      <c r="H22" s="22">
        <v>3</v>
      </c>
      <c r="I22" s="217" t="s">
        <v>745</v>
      </c>
      <c r="J22" s="217" t="s">
        <v>727</v>
      </c>
      <c r="K22" s="217" t="s">
        <v>564</v>
      </c>
      <c r="L22" s="217" t="s">
        <v>756</v>
      </c>
      <c r="M22" s="37"/>
    </row>
    <row r="23" spans="1:13" ht="45" x14ac:dyDescent="0.25">
      <c r="A23" s="70"/>
      <c r="B23" s="70"/>
      <c r="C23" s="70"/>
      <c r="D23" s="70"/>
      <c r="E23" s="70"/>
      <c r="F23" s="18">
        <v>43389</v>
      </c>
      <c r="G23" s="18" t="s">
        <v>751</v>
      </c>
      <c r="H23" s="22">
        <v>3</v>
      </c>
      <c r="I23" s="217" t="s">
        <v>753</v>
      </c>
      <c r="J23" s="217" t="s">
        <v>727</v>
      </c>
      <c r="K23" s="217" t="s">
        <v>564</v>
      </c>
      <c r="L23" s="217" t="s">
        <v>755</v>
      </c>
      <c r="M23" s="37"/>
    </row>
    <row r="24" spans="1:13" ht="60" x14ac:dyDescent="0.25">
      <c r="A24" s="70"/>
      <c r="B24" s="70"/>
      <c r="C24" s="70"/>
      <c r="D24" s="70"/>
      <c r="E24" s="70"/>
      <c r="F24" s="18">
        <v>43777</v>
      </c>
      <c r="G24" s="18" t="s">
        <v>751</v>
      </c>
      <c r="H24" s="22">
        <v>4</v>
      </c>
      <c r="I24" s="18" t="s">
        <v>758</v>
      </c>
      <c r="J24" s="217" t="s">
        <v>727</v>
      </c>
      <c r="K24" s="217" t="s">
        <v>564</v>
      </c>
      <c r="L24" s="217" t="s">
        <v>755</v>
      </c>
      <c r="M24" s="37"/>
    </row>
    <row r="25" spans="1:13" ht="60" x14ac:dyDescent="0.25">
      <c r="A25" s="70"/>
      <c r="B25" s="70"/>
      <c r="C25" s="70"/>
      <c r="D25" s="70"/>
      <c r="E25" s="70"/>
      <c r="F25" s="18">
        <v>44141</v>
      </c>
      <c r="G25" s="18" t="s">
        <v>751</v>
      </c>
      <c r="H25" s="22">
        <v>4</v>
      </c>
      <c r="I25" s="18" t="s">
        <v>766</v>
      </c>
      <c r="J25" s="217" t="s">
        <v>727</v>
      </c>
      <c r="K25" s="217" t="s">
        <v>564</v>
      </c>
      <c r="L25" s="217" t="s">
        <v>767</v>
      </c>
      <c r="M25" s="37"/>
    </row>
    <row r="26" spans="1:13" x14ac:dyDescent="0.25">
      <c r="A26" s="70"/>
      <c r="B26" s="70"/>
      <c r="C26" s="70"/>
      <c r="D26" s="70"/>
      <c r="E26" s="70"/>
      <c r="F26" s="18"/>
      <c r="G26" s="18"/>
      <c r="H26" s="22"/>
      <c r="I26" s="18"/>
      <c r="J26" s="18"/>
      <c r="K26" s="18"/>
      <c r="L26" s="18"/>
      <c r="M26" s="37"/>
    </row>
    <row r="27" spans="1:13" x14ac:dyDescent="0.25">
      <c r="A27" s="70"/>
      <c r="B27" s="70"/>
      <c r="C27" s="70"/>
      <c r="D27" s="70"/>
      <c r="E27" s="70"/>
      <c r="F27" s="18"/>
      <c r="G27" s="18"/>
      <c r="H27" s="22"/>
      <c r="I27" s="18"/>
      <c r="J27" s="18"/>
      <c r="K27" s="18"/>
      <c r="L27" s="18"/>
      <c r="M27" s="37"/>
    </row>
    <row r="28" spans="1:13" x14ac:dyDescent="0.25">
      <c r="A28" s="70"/>
      <c r="B28" s="70"/>
      <c r="C28" s="70"/>
      <c r="D28" s="70"/>
      <c r="E28" s="70"/>
      <c r="F28" s="18"/>
      <c r="G28" s="18"/>
      <c r="H28" s="22"/>
      <c r="I28" s="18"/>
      <c r="J28" s="18"/>
      <c r="K28" s="18"/>
      <c r="L28" s="18"/>
      <c r="M28" s="37"/>
    </row>
    <row r="29" spans="1:13" x14ac:dyDescent="0.25">
      <c r="A29" s="70"/>
      <c r="B29" s="70"/>
      <c r="C29" s="70"/>
      <c r="D29" s="70"/>
      <c r="E29" s="70"/>
      <c r="F29" s="18"/>
      <c r="G29" s="18"/>
      <c r="H29" s="22"/>
      <c r="I29" s="18"/>
      <c r="J29" s="18"/>
      <c r="K29" s="18"/>
      <c r="L29" s="18"/>
      <c r="M29" s="37"/>
    </row>
    <row r="30" spans="1:13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1" spans="1:13" x14ac:dyDescent="0.25">
      <c r="A31" s="37"/>
      <c r="B31" s="78" t="s">
        <v>20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37"/>
    </row>
    <row r="32" spans="1:13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spans="1:13" x14ac:dyDescent="0.25">
      <c r="A33" s="37"/>
      <c r="B33" s="37"/>
      <c r="C33" s="37"/>
      <c r="D33" s="37"/>
      <c r="E33" s="81" t="s">
        <v>21</v>
      </c>
      <c r="F33" s="37"/>
      <c r="G33" s="37"/>
      <c r="H33" s="37"/>
      <c r="I33" s="37"/>
      <c r="J33" s="37"/>
      <c r="K33" s="37"/>
      <c r="L33" s="37"/>
      <c r="M33" s="37"/>
    </row>
    <row r="34" spans="1:13" x14ac:dyDescent="0.25">
      <c r="A34" s="37"/>
      <c r="B34" s="37"/>
      <c r="C34" s="37"/>
      <c r="D34" s="37"/>
      <c r="E34" s="37"/>
      <c r="F34" s="82" t="s">
        <v>22</v>
      </c>
      <c r="G34" s="47" t="s">
        <v>231</v>
      </c>
      <c r="H34" s="83">
        <f>MEAV!H147</f>
        <v>0</v>
      </c>
      <c r="I34" s="37"/>
      <c r="J34" s="37"/>
      <c r="K34" s="37"/>
      <c r="L34" s="37"/>
      <c r="M34" s="37"/>
    </row>
    <row r="35" spans="1:13" x14ac:dyDescent="0.25">
      <c r="A35" s="37"/>
      <c r="B35" s="37"/>
      <c r="C35" s="37"/>
      <c r="D35" s="37"/>
      <c r="E35" s="37"/>
      <c r="F35" s="49" t="s">
        <v>23</v>
      </c>
      <c r="G35" s="48" t="s">
        <v>231</v>
      </c>
      <c r="H35" s="84">
        <f>Expenditure!H147</f>
        <v>0</v>
      </c>
      <c r="I35" s="37"/>
      <c r="J35" s="37"/>
      <c r="K35" s="37"/>
      <c r="L35" s="37"/>
      <c r="M35" s="37"/>
    </row>
    <row r="36" spans="1:13" x14ac:dyDescent="0.25">
      <c r="A36" s="37"/>
      <c r="B36" s="37"/>
      <c r="C36" s="37"/>
      <c r="D36" s="37"/>
      <c r="E36" s="37"/>
      <c r="F36" s="37" t="s">
        <v>311</v>
      </c>
      <c r="G36" s="48" t="s">
        <v>231</v>
      </c>
      <c r="H36" s="84">
        <f>Expensed!H87</f>
        <v>0</v>
      </c>
      <c r="I36" s="37"/>
      <c r="J36" s="37"/>
      <c r="K36" s="37"/>
      <c r="L36" s="37"/>
      <c r="M36" s="37"/>
    </row>
    <row r="37" spans="1:13" x14ac:dyDescent="0.25">
      <c r="A37" s="37"/>
      <c r="B37" s="37"/>
      <c r="C37" s="37"/>
      <c r="D37" s="37"/>
      <c r="E37" s="37"/>
      <c r="F37" s="49" t="s">
        <v>24</v>
      </c>
      <c r="G37" s="48" t="s">
        <v>231</v>
      </c>
      <c r="H37" s="84">
        <f>Capitalised!H67</f>
        <v>0</v>
      </c>
      <c r="I37" s="37"/>
      <c r="J37" s="37"/>
      <c r="K37" s="37"/>
      <c r="L37" s="37"/>
      <c r="M37" s="37"/>
    </row>
    <row r="38" spans="1:13" x14ac:dyDescent="0.25">
      <c r="A38" s="37"/>
      <c r="B38" s="37"/>
      <c r="C38" s="37"/>
      <c r="D38" s="37"/>
      <c r="E38" s="37"/>
      <c r="F38" s="49" t="s">
        <v>25</v>
      </c>
      <c r="G38" s="48" t="s">
        <v>231</v>
      </c>
      <c r="H38" s="84">
        <f>'Rev allocation'!H188</f>
        <v>0</v>
      </c>
      <c r="I38" s="37"/>
      <c r="J38" s="37"/>
      <c r="K38" s="37"/>
      <c r="L38" s="37"/>
      <c r="M38" s="37"/>
    </row>
    <row r="39" spans="1:13" x14ac:dyDescent="0.25">
      <c r="A39" s="37"/>
      <c r="B39" s="37"/>
      <c r="C39" s="37"/>
      <c r="D39" s="37"/>
      <c r="E39" s="37"/>
      <c r="F39" s="37" t="s">
        <v>312</v>
      </c>
      <c r="G39" s="48" t="s">
        <v>231</v>
      </c>
      <c r="H39" s="84">
        <f>Direct!H62</f>
        <v>0</v>
      </c>
      <c r="I39" s="37"/>
      <c r="J39" s="37"/>
      <c r="K39" s="37"/>
      <c r="L39" s="37"/>
      <c r="M39" s="37"/>
    </row>
    <row r="40" spans="1:13" x14ac:dyDescent="0.25">
      <c r="A40" s="37"/>
      <c r="B40" s="37"/>
      <c r="C40" s="37"/>
      <c r="D40" s="37"/>
      <c r="E40" s="37"/>
      <c r="F40" s="37" t="s">
        <v>313</v>
      </c>
      <c r="G40" s="48" t="s">
        <v>231</v>
      </c>
      <c r="H40" s="84">
        <f>'EDCM discounts'!H113</f>
        <v>0</v>
      </c>
      <c r="I40" s="37"/>
      <c r="J40" s="37"/>
      <c r="K40" s="37"/>
      <c r="L40" s="37"/>
      <c r="M40" s="37"/>
    </row>
    <row r="41" spans="1:13" x14ac:dyDescent="0.25">
      <c r="A41" s="37"/>
      <c r="B41" s="37"/>
      <c r="C41" s="37"/>
      <c r="D41" s="37"/>
      <c r="E41" s="37"/>
      <c r="F41" s="63" t="s">
        <v>26</v>
      </c>
      <c r="G41" s="63" t="s">
        <v>231</v>
      </c>
      <c r="H41" s="85">
        <f>'CDCM discounts'!H43</f>
        <v>0</v>
      </c>
      <c r="I41" s="37"/>
      <c r="J41" s="37"/>
      <c r="K41" s="37"/>
      <c r="L41" s="37"/>
      <c r="M41" s="37"/>
    </row>
    <row r="42" spans="1:13" s="1" customFormat="1" x14ac:dyDescent="0.25">
      <c r="A42" s="37"/>
      <c r="B42" s="37"/>
      <c r="C42" s="37"/>
      <c r="D42" s="37"/>
      <c r="E42" s="37"/>
      <c r="F42" s="86" t="s">
        <v>610</v>
      </c>
      <c r="G42" s="86" t="s">
        <v>231</v>
      </c>
      <c r="H42" s="87">
        <f>SUM(H34:H41)</f>
        <v>0</v>
      </c>
      <c r="I42" s="37"/>
      <c r="J42" s="37"/>
      <c r="K42" s="37"/>
      <c r="L42" s="37"/>
      <c r="M42" s="37"/>
    </row>
    <row r="43" spans="1:13" x14ac:dyDescent="0.25">
      <c r="A43" s="37"/>
      <c r="B43" s="37"/>
      <c r="C43" s="37"/>
      <c r="D43" s="37"/>
      <c r="E43" s="37"/>
      <c r="F43" s="49"/>
      <c r="G43" s="48"/>
      <c r="H43" s="48"/>
      <c r="I43" s="88"/>
      <c r="J43" s="88"/>
      <c r="K43" s="37"/>
      <c r="L43" s="37"/>
      <c r="M43" s="37"/>
    </row>
    <row r="44" spans="1:13" x14ac:dyDescent="0.25">
      <c r="A44" s="37"/>
      <c r="B44" s="78" t="s">
        <v>27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37"/>
    </row>
    <row r="45" spans="1:13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1:13" x14ac:dyDescent="0.25">
      <c r="A46" s="37"/>
      <c r="B46" s="37"/>
      <c r="C46" s="37"/>
      <c r="D46" s="37"/>
      <c r="E46" s="37"/>
      <c r="F46" s="80" t="s">
        <v>28</v>
      </c>
      <c r="G46" s="37"/>
      <c r="H46" s="37"/>
      <c r="I46" s="37"/>
      <c r="J46" s="37"/>
      <c r="K46" s="37"/>
      <c r="L46" s="37"/>
      <c r="M46" s="37"/>
    </row>
    <row r="47" spans="1:13" x14ac:dyDescent="0.25">
      <c r="A47" s="37"/>
      <c r="B47" s="37"/>
      <c r="C47" s="37"/>
      <c r="D47" s="37"/>
      <c r="E47" s="37"/>
      <c r="F47" s="20" t="s">
        <v>19</v>
      </c>
      <c r="G47" s="37"/>
      <c r="H47" s="37"/>
      <c r="I47" s="37"/>
      <c r="J47" s="37"/>
      <c r="K47" s="37"/>
      <c r="L47" s="37"/>
      <c r="M47" s="37"/>
    </row>
    <row r="48" spans="1:13" s="1" customFormat="1" x14ac:dyDescent="0.25">
      <c r="A48" s="37"/>
      <c r="B48" s="37"/>
      <c r="C48" s="37"/>
      <c r="D48" s="37"/>
      <c r="E48" s="37"/>
      <c r="F48" s="20" t="s">
        <v>607</v>
      </c>
      <c r="G48" s="37"/>
      <c r="H48" s="37"/>
      <c r="I48" s="37"/>
      <c r="J48" s="37"/>
      <c r="K48" s="37"/>
      <c r="L48" s="37"/>
      <c r="M48" s="37"/>
    </row>
    <row r="49" spans="1:13" s="1" customFormat="1" x14ac:dyDescent="0.25">
      <c r="A49" s="37"/>
      <c r="B49" s="37"/>
      <c r="C49" s="37"/>
      <c r="D49" s="37"/>
      <c r="E49" s="37"/>
      <c r="F49" s="20" t="s">
        <v>726</v>
      </c>
      <c r="G49" s="37"/>
      <c r="H49" s="37"/>
      <c r="I49" s="37"/>
      <c r="J49" s="37"/>
      <c r="K49" s="37"/>
      <c r="L49" s="37"/>
      <c r="M49" s="37"/>
    </row>
    <row r="50" spans="1:13" s="1" customFormat="1" ht="30" x14ac:dyDescent="0.25">
      <c r="A50" s="37"/>
      <c r="B50" s="37"/>
      <c r="C50" s="37"/>
      <c r="D50" s="37"/>
      <c r="E50" s="37"/>
      <c r="F50" s="220" t="s">
        <v>751</v>
      </c>
      <c r="G50" s="37"/>
      <c r="H50" s="37"/>
      <c r="I50" s="37"/>
      <c r="J50" s="37"/>
      <c r="K50" s="37"/>
      <c r="L50" s="37"/>
      <c r="M50" s="37"/>
    </row>
    <row r="51" spans="1:13" s="1" customFormat="1" x14ac:dyDescent="0.25">
      <c r="A51" s="37"/>
      <c r="B51" s="37"/>
      <c r="C51" s="37"/>
      <c r="D51" s="37"/>
      <c r="E51" s="37"/>
      <c r="F51" s="20"/>
      <c r="G51" s="37"/>
      <c r="H51" s="37"/>
      <c r="I51" s="37"/>
      <c r="J51" s="37"/>
      <c r="K51" s="37"/>
      <c r="L51" s="37"/>
      <c r="M51" s="37"/>
    </row>
    <row r="52" spans="1:13" s="1" customFormat="1" x14ac:dyDescent="0.25">
      <c r="A52" s="37"/>
      <c r="B52" s="37"/>
      <c r="C52" s="37"/>
      <c r="D52" s="37"/>
      <c r="E52" s="37"/>
      <c r="F52" s="20"/>
      <c r="G52" s="37"/>
      <c r="H52" s="37"/>
      <c r="I52" s="37"/>
      <c r="J52" s="37"/>
      <c r="K52" s="37"/>
      <c r="L52" s="37"/>
      <c r="M52" s="37"/>
    </row>
    <row r="53" spans="1:13" s="1" customFormat="1" x14ac:dyDescent="0.25">
      <c r="A53" s="37"/>
      <c r="B53" s="37"/>
      <c r="C53" s="37"/>
      <c r="D53" s="37"/>
      <c r="E53" s="37"/>
      <c r="F53" s="20"/>
      <c r="G53" s="37"/>
      <c r="H53" s="37"/>
      <c r="I53" s="37"/>
      <c r="J53" s="37"/>
      <c r="K53" s="37"/>
      <c r="L53" s="37"/>
      <c r="M53" s="37"/>
    </row>
    <row r="54" spans="1:13" s="1" customFormat="1" x14ac:dyDescent="0.25">
      <c r="A54" s="37"/>
      <c r="B54" s="37"/>
      <c r="C54" s="37"/>
      <c r="D54" s="37"/>
      <c r="E54" s="37"/>
      <c r="F54" s="20"/>
      <c r="G54" s="37"/>
      <c r="H54" s="37"/>
      <c r="I54" s="37"/>
      <c r="J54" s="37"/>
      <c r="K54" s="37"/>
      <c r="L54" s="37"/>
      <c r="M54" s="37"/>
    </row>
    <row r="55" spans="1:13" s="1" customFormat="1" x14ac:dyDescent="0.25">
      <c r="A55" s="37"/>
      <c r="B55" s="37"/>
      <c r="C55" s="37"/>
      <c r="D55" s="37"/>
      <c r="E55" s="37"/>
      <c r="F55" s="20"/>
      <c r="G55" s="37"/>
      <c r="H55" s="37"/>
      <c r="I55" s="37"/>
      <c r="J55" s="37"/>
      <c r="K55" s="37"/>
      <c r="L55" s="37"/>
      <c r="M55" s="37"/>
    </row>
    <row r="56" spans="1:13" s="1" customFormat="1" x14ac:dyDescent="0.25">
      <c r="A56" s="37"/>
      <c r="B56" s="37"/>
      <c r="C56" s="37"/>
      <c r="D56" s="37"/>
      <c r="E56" s="37"/>
      <c r="F56" s="20"/>
      <c r="G56" s="37"/>
      <c r="H56" s="37"/>
      <c r="I56" s="37"/>
      <c r="J56" s="37"/>
      <c r="K56" s="37"/>
      <c r="L56" s="37"/>
      <c r="M56" s="37"/>
    </row>
    <row r="57" spans="1:13" x14ac:dyDescent="0.25">
      <c r="A57" s="37"/>
      <c r="B57" s="37"/>
      <c r="C57" s="37"/>
      <c r="D57" s="37"/>
      <c r="E57" s="37"/>
      <c r="F57" s="20" t="s">
        <v>29</v>
      </c>
      <c r="G57" s="37"/>
      <c r="H57" s="37"/>
      <c r="I57" s="37"/>
      <c r="J57" s="37"/>
      <c r="K57" s="37"/>
      <c r="L57" s="37"/>
      <c r="M57" s="37"/>
    </row>
    <row r="58" spans="1:13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  <row r="59" spans="1:13" x14ac:dyDescent="0.25">
      <c r="A59" s="37"/>
      <c r="B59" s="78" t="s">
        <v>30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37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count="3">
    <dataValidation type="date" operator="greaterThanOrEqual" allowBlank="1" showInputMessage="1" showErrorMessage="1" errorTitle="Model date" error="Input a date" promptTitle="Model date" prompt="Input a date" sqref="F20:F29" xr:uid="{00000000-0002-0000-0100-000000000000}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 xr:uid="{00000000-0002-0000-0100-000002000000}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 xr:uid="{00000000-0002-0000-0100-000001000000}">
      <formula1>$F$47:$F$57</formula1>
    </dataValidation>
  </dataValidations>
  <hyperlinks>
    <hyperlink ref="A1" location="Index!A1" display="Index!A1" xr:uid="{00000000-0004-0000-0100-000000000000}"/>
    <hyperlink ref="F36" location="'Expensed'!A1" display="Expensed" xr:uid="{00000000-0004-0000-0100-000001000000}"/>
    <hyperlink ref="F39" location="'Direct'!A1" display="Direct" xr:uid="{00000000-0004-0000-0100-000002000000}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73.7109375" customWidth="1"/>
    <col min="7" max="7" width="2.7109375" customWidth="1"/>
    <col min="8" max="8" width="9.140625" hidden="1" customWidth="1"/>
    <col min="9" max="9" width="0" hidden="1" customWidth="1"/>
    <col min="10" max="16384" width="9.140625" hidden="1"/>
  </cols>
  <sheetData>
    <row r="1" spans="1:9" s="3" customFormat="1" x14ac:dyDescent="0.25">
      <c r="A1" s="89" t="str">
        <f ca="1">MID(CELL("filename",A1),FIND("]",CELL("filename",A1))+1,255)</f>
        <v>Model map</v>
      </c>
      <c r="B1" s="89"/>
      <c r="C1" s="89"/>
      <c r="D1" s="89"/>
      <c r="E1" s="89"/>
      <c r="F1" s="89"/>
      <c r="G1" s="89"/>
      <c r="H1" s="89"/>
      <c r="I1" s="89"/>
    </row>
    <row r="2" spans="1:9" s="3" customFormat="1" x14ac:dyDescent="0.25">
      <c r="A2" s="89" t="str">
        <f>Cover!D21&amp;" - "&amp;Cover!D23</f>
        <v>Electricity North West Limited - v1 Final</v>
      </c>
      <c r="B2" s="89"/>
      <c r="C2" s="89"/>
      <c r="D2" s="89"/>
      <c r="E2" s="89"/>
      <c r="F2" s="89"/>
      <c r="G2" s="89"/>
      <c r="H2" s="89"/>
      <c r="I2" s="89"/>
    </row>
    <row r="3" spans="1:9" s="4" customFormat="1" x14ac:dyDescent="0.25">
      <c r="A3" s="66" t="str">
        <f>Cover!D2&amp;" - "&amp;Cover!D8&amp;" v"&amp;Cover!D10&amp;" - "&amp;Cover!D19</f>
        <v>PCDM charging model - Release for charge setting v4 - 2022/23</v>
      </c>
      <c r="B3" s="90"/>
      <c r="C3" s="90"/>
      <c r="D3" s="90"/>
      <c r="E3" s="90"/>
      <c r="F3" s="90"/>
      <c r="G3" s="90"/>
      <c r="H3" s="90"/>
      <c r="I3" s="90"/>
    </row>
    <row r="4" spans="1:9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x14ac:dyDescent="0.25">
      <c r="A5" s="37"/>
      <c r="B5" s="78" t="s">
        <v>31</v>
      </c>
      <c r="C5" s="78"/>
      <c r="D5" s="78"/>
      <c r="E5" s="78"/>
      <c r="F5" s="78"/>
      <c r="G5" s="37"/>
      <c r="H5" s="37"/>
      <c r="I5" s="37"/>
    </row>
    <row r="6" spans="1:9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37"/>
      <c r="B7" s="37"/>
      <c r="C7" s="37"/>
      <c r="D7" s="37"/>
      <c r="E7" s="37"/>
      <c r="F7" s="37" t="s">
        <v>308</v>
      </c>
      <c r="G7" s="37"/>
      <c r="H7" s="37"/>
      <c r="I7" s="37"/>
    </row>
    <row r="8" spans="1:9" x14ac:dyDescent="0.25">
      <c r="A8" s="37"/>
      <c r="B8" s="37"/>
      <c r="C8" s="37"/>
      <c r="D8" s="37"/>
      <c r="E8" s="37"/>
      <c r="F8" s="37"/>
      <c r="G8" s="37"/>
      <c r="H8" s="37"/>
      <c r="I8" s="37"/>
    </row>
    <row r="9" spans="1:9" x14ac:dyDescent="0.25">
      <c r="A9" s="37"/>
      <c r="B9" s="37"/>
      <c r="C9" s="37"/>
      <c r="D9" s="37"/>
      <c r="E9" s="37"/>
      <c r="F9" s="37"/>
      <c r="G9" s="37"/>
      <c r="H9" s="37"/>
      <c r="I9" s="37"/>
    </row>
    <row r="10" spans="1:9" x14ac:dyDescent="0.25">
      <c r="A10" s="37"/>
      <c r="B10" s="37"/>
      <c r="C10" s="37"/>
      <c r="D10" s="37"/>
      <c r="E10" s="37"/>
      <c r="F10" s="37"/>
      <c r="G10" s="37"/>
      <c r="H10" s="37"/>
      <c r="I10" s="37"/>
    </row>
    <row r="11" spans="1:9" x14ac:dyDescent="0.25">
      <c r="A11" s="37"/>
      <c r="B11" s="37"/>
      <c r="C11" s="37"/>
      <c r="D11" s="37"/>
      <c r="E11" s="37"/>
      <c r="F11" s="37"/>
      <c r="G11" s="37"/>
      <c r="H11" s="37"/>
      <c r="I11" s="37"/>
    </row>
    <row r="12" spans="1:9" x14ac:dyDescent="0.25">
      <c r="A12" s="37"/>
      <c r="B12" s="37"/>
      <c r="C12" s="37"/>
      <c r="D12" s="37"/>
      <c r="E12" s="37"/>
      <c r="F12" s="37"/>
      <c r="G12" s="37"/>
      <c r="H12" s="37"/>
      <c r="I12" s="37"/>
    </row>
    <row r="13" spans="1:9" x14ac:dyDescent="0.25">
      <c r="A13" s="37"/>
      <c r="B13" s="37"/>
      <c r="C13" s="37"/>
      <c r="D13" s="37"/>
      <c r="E13" s="37"/>
      <c r="F13" s="37"/>
      <c r="G13" s="37"/>
      <c r="H13" s="37"/>
      <c r="I13" s="37"/>
    </row>
    <row r="14" spans="1:9" x14ac:dyDescent="0.25">
      <c r="A14" s="37"/>
      <c r="B14" s="37"/>
      <c r="C14" s="37"/>
      <c r="D14" s="37"/>
      <c r="E14" s="37"/>
      <c r="F14" s="37"/>
      <c r="G14" s="37"/>
      <c r="H14" s="37"/>
      <c r="I14" s="37"/>
    </row>
    <row r="15" spans="1:9" x14ac:dyDescent="0.25">
      <c r="A15" s="37"/>
      <c r="B15" s="37"/>
      <c r="C15" s="37"/>
      <c r="D15" s="37"/>
      <c r="E15" s="37"/>
      <c r="F15" s="37"/>
      <c r="G15" s="37"/>
      <c r="H15" s="37"/>
      <c r="I15" s="37"/>
    </row>
    <row r="16" spans="1:9" x14ac:dyDescent="0.25">
      <c r="A16" s="37"/>
      <c r="B16" s="37"/>
      <c r="C16" s="37"/>
      <c r="D16" s="37"/>
      <c r="E16" s="37"/>
      <c r="F16" s="37"/>
      <c r="G16" s="37"/>
      <c r="H16" s="37"/>
      <c r="I16" s="37"/>
    </row>
    <row r="17" spans="1:9" x14ac:dyDescent="0.25">
      <c r="A17" s="37"/>
      <c r="B17" s="37"/>
      <c r="C17" s="37"/>
      <c r="D17" s="37"/>
      <c r="E17" s="37"/>
      <c r="F17" s="37"/>
      <c r="G17" s="37"/>
      <c r="H17" s="37"/>
      <c r="I17" s="37"/>
    </row>
    <row r="18" spans="1:9" x14ac:dyDescent="0.25">
      <c r="A18" s="37"/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37"/>
      <c r="B19" s="37"/>
      <c r="C19" s="37"/>
      <c r="D19" s="37"/>
      <c r="E19" s="37"/>
      <c r="F19" s="37"/>
      <c r="G19" s="37"/>
      <c r="H19" s="37"/>
      <c r="I19" s="37"/>
    </row>
    <row r="20" spans="1:9" x14ac:dyDescent="0.25">
      <c r="A20" s="37"/>
      <c r="B20" s="37"/>
      <c r="C20" s="37"/>
      <c r="D20" s="37"/>
      <c r="E20" s="37"/>
      <c r="F20" s="37"/>
      <c r="G20" s="37"/>
      <c r="H20" s="37"/>
      <c r="I20" s="37"/>
    </row>
    <row r="21" spans="1:9" x14ac:dyDescent="0.25">
      <c r="A21" s="37"/>
      <c r="B21" s="37"/>
      <c r="C21" s="37"/>
      <c r="D21" s="37"/>
      <c r="E21" s="37"/>
      <c r="F21" s="37"/>
      <c r="G21" s="37"/>
      <c r="H21" s="37"/>
      <c r="I21" s="37"/>
    </row>
    <row r="22" spans="1:9" x14ac:dyDescent="0.25">
      <c r="A22" s="37"/>
      <c r="B22" s="37"/>
      <c r="C22" s="37"/>
      <c r="D22" s="37"/>
      <c r="E22" s="37"/>
      <c r="F22" s="37"/>
      <c r="G22" s="37"/>
      <c r="H22" s="37"/>
      <c r="I22" s="37"/>
    </row>
    <row r="23" spans="1:9" x14ac:dyDescent="0.25">
      <c r="A23" s="37"/>
      <c r="B23" s="37"/>
      <c r="C23" s="37"/>
      <c r="D23" s="37"/>
      <c r="E23" s="37"/>
      <c r="F23" s="37"/>
      <c r="G23" s="37"/>
      <c r="H23" s="37"/>
      <c r="I23" s="37"/>
    </row>
    <row r="24" spans="1:9" x14ac:dyDescent="0.25">
      <c r="A24" s="37"/>
      <c r="B24" s="37"/>
      <c r="C24" s="37"/>
      <c r="D24" s="37"/>
      <c r="E24" s="37"/>
      <c r="F24" s="37"/>
      <c r="G24" s="37"/>
      <c r="H24" s="37"/>
      <c r="I24" s="37"/>
    </row>
    <row r="25" spans="1:9" x14ac:dyDescent="0.25">
      <c r="A25" s="37"/>
      <c r="B25" s="37"/>
      <c r="C25" s="37"/>
      <c r="D25" s="37"/>
      <c r="E25" s="37"/>
      <c r="F25" s="37"/>
      <c r="G25" s="37"/>
      <c r="H25" s="37"/>
      <c r="I25" s="37"/>
    </row>
    <row r="26" spans="1:9" x14ac:dyDescent="0.25">
      <c r="A26" s="37"/>
      <c r="B26" s="37"/>
      <c r="C26" s="37"/>
      <c r="D26" s="37"/>
      <c r="E26" s="37"/>
      <c r="F26" s="37"/>
      <c r="G26" s="37"/>
      <c r="H26" s="37"/>
      <c r="I26" s="37"/>
    </row>
    <row r="27" spans="1:9" x14ac:dyDescent="0.25">
      <c r="A27" s="37"/>
      <c r="B27" s="37"/>
      <c r="C27" s="37"/>
      <c r="D27" s="37"/>
      <c r="E27" s="37"/>
      <c r="F27" s="37"/>
      <c r="G27" s="37"/>
      <c r="H27" s="37"/>
      <c r="I27" s="37"/>
    </row>
    <row r="28" spans="1:9" x14ac:dyDescent="0.25">
      <c r="A28" s="37"/>
      <c r="B28" s="37"/>
      <c r="C28" s="37"/>
      <c r="D28" s="37"/>
      <c r="E28" s="37"/>
      <c r="F28" s="37"/>
      <c r="G28" s="37"/>
      <c r="H28" s="37"/>
      <c r="I28" s="37"/>
    </row>
    <row r="29" spans="1:9" x14ac:dyDescent="0.25">
      <c r="A29" s="37"/>
      <c r="B29" s="37"/>
      <c r="C29" s="37"/>
      <c r="D29" s="37"/>
      <c r="E29" s="37"/>
      <c r="F29" s="37"/>
      <c r="G29" s="37"/>
      <c r="H29" s="37"/>
      <c r="I29" s="37"/>
    </row>
    <row r="30" spans="1:9" x14ac:dyDescent="0.25">
      <c r="A30" s="37"/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37"/>
      <c r="B31" s="37"/>
      <c r="C31" s="37"/>
      <c r="D31" s="37"/>
      <c r="E31" s="37"/>
      <c r="F31" s="37"/>
      <c r="G31" s="37"/>
      <c r="H31" s="37"/>
      <c r="I31" s="37"/>
    </row>
    <row r="32" spans="1:9" x14ac:dyDescent="0.25">
      <c r="A32" s="37"/>
      <c r="B32" s="37"/>
      <c r="C32" s="37"/>
      <c r="D32" s="37"/>
      <c r="E32" s="37"/>
      <c r="F32" s="37"/>
      <c r="G32" s="37"/>
      <c r="H32" s="37"/>
      <c r="I32" s="37"/>
    </row>
    <row r="33" spans="1:9" x14ac:dyDescent="0.25">
      <c r="A33" s="37"/>
      <c r="B33" s="37"/>
      <c r="C33" s="37"/>
      <c r="D33" s="37"/>
      <c r="E33" s="37"/>
      <c r="F33" s="37"/>
      <c r="G33" s="37"/>
      <c r="H33" s="37"/>
      <c r="I33" s="37"/>
    </row>
    <row r="34" spans="1:9" x14ac:dyDescent="0.25">
      <c r="A34" s="37"/>
      <c r="B34" s="37"/>
      <c r="C34" s="37"/>
      <c r="D34" s="37"/>
      <c r="E34" s="37"/>
      <c r="F34" s="37"/>
      <c r="G34" s="37"/>
      <c r="H34" s="37"/>
      <c r="I34" s="37"/>
    </row>
    <row r="35" spans="1:9" x14ac:dyDescent="0.25">
      <c r="A35" s="37"/>
      <c r="B35" s="37"/>
      <c r="C35" s="37"/>
      <c r="D35" s="37"/>
      <c r="E35" s="37"/>
      <c r="F35" s="37"/>
      <c r="G35" s="37"/>
      <c r="H35" s="37"/>
      <c r="I35" s="37"/>
    </row>
    <row r="36" spans="1:9" x14ac:dyDescent="0.25">
      <c r="A36" s="37"/>
      <c r="B36" s="37"/>
      <c r="C36" s="37"/>
      <c r="D36" s="37"/>
      <c r="E36" s="37"/>
      <c r="F36" s="37"/>
      <c r="G36" s="37"/>
      <c r="H36" s="37"/>
      <c r="I36" s="37"/>
    </row>
    <row r="37" spans="1:9" x14ac:dyDescent="0.25">
      <c r="A37" s="37"/>
      <c r="B37" s="37"/>
      <c r="C37" s="37"/>
      <c r="D37" s="37"/>
      <c r="E37" s="37"/>
      <c r="F37" s="37"/>
      <c r="G37" s="37"/>
      <c r="H37" s="37"/>
      <c r="I37" s="37"/>
    </row>
    <row r="38" spans="1:9" x14ac:dyDescent="0.25">
      <c r="A38" s="37"/>
      <c r="B38" s="37"/>
      <c r="C38" s="37"/>
      <c r="D38" s="37"/>
      <c r="E38" s="37"/>
      <c r="F38" s="37"/>
      <c r="G38" s="37"/>
      <c r="H38" s="37"/>
      <c r="I38" s="37"/>
    </row>
    <row r="39" spans="1:9" x14ac:dyDescent="0.25">
      <c r="A39" s="37"/>
      <c r="B39" s="37"/>
      <c r="C39" s="37"/>
      <c r="D39" s="37"/>
      <c r="E39" s="37"/>
      <c r="F39" s="37"/>
      <c r="G39" s="37"/>
      <c r="H39" s="37"/>
      <c r="I39" s="37"/>
    </row>
    <row r="40" spans="1:9" x14ac:dyDescent="0.25">
      <c r="A40" s="37"/>
      <c r="B40" s="37"/>
      <c r="C40" s="37"/>
      <c r="D40" s="37"/>
      <c r="E40" s="37"/>
      <c r="F40" s="37"/>
      <c r="G40" s="37"/>
      <c r="H40" s="37"/>
      <c r="I40" s="37"/>
    </row>
    <row r="41" spans="1:9" x14ac:dyDescent="0.25">
      <c r="A41" s="37"/>
      <c r="B41" s="37"/>
      <c r="C41" s="37"/>
      <c r="D41" s="37"/>
      <c r="E41" s="37"/>
      <c r="F41" s="37"/>
      <c r="G41" s="37"/>
      <c r="H41" s="37"/>
      <c r="I41" s="37"/>
    </row>
    <row r="42" spans="1:9" x14ac:dyDescent="0.25">
      <c r="A42" s="37"/>
      <c r="B42" s="78" t="s">
        <v>30</v>
      </c>
      <c r="C42" s="78"/>
      <c r="D42" s="78"/>
      <c r="E42" s="78"/>
      <c r="F42" s="78"/>
      <c r="G42" s="37"/>
      <c r="H42" s="37"/>
      <c r="I42" s="37"/>
    </row>
  </sheetData>
  <sheetProtection sheet="1" objects="1" formatCells="0" formatColumns="0" formatRows="0" sort="0" autoFilter="0"/>
  <hyperlinks>
    <hyperlink ref="A1" location="'Model map'!A1" display="'Model map'!A1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9C9C9"/>
    <pageSetUpPr fitToPage="1"/>
  </sheetPr>
  <dimension ref="A1:H125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24.42578125" bestFit="1" customWidth="1"/>
    <col min="7" max="7" width="99.85546875" bestFit="1" customWidth="1"/>
    <col min="8" max="8" width="2.7109375" customWidth="1"/>
    <col min="9" max="16384" width="9.140625" hidden="1"/>
  </cols>
  <sheetData>
    <row r="1" spans="1:8" s="3" customFormat="1" x14ac:dyDescent="0.25">
      <c r="A1" s="65" t="str">
        <f ca="1">MID(CELL("filename",A1),FIND("]",CELL("filename",A1))+1,255)</f>
        <v>Index</v>
      </c>
      <c r="B1" s="65"/>
      <c r="C1" s="65"/>
      <c r="D1" s="65"/>
      <c r="E1" s="65"/>
      <c r="F1" s="65"/>
      <c r="G1" s="65"/>
      <c r="H1" s="65"/>
    </row>
    <row r="2" spans="1:8" s="3" customFormat="1" x14ac:dyDescent="0.25">
      <c r="A2" s="65" t="str">
        <f>Cover!D21&amp;" - "&amp;Cover!D23</f>
        <v>Electricity North West Limited - v1 Final</v>
      </c>
      <c r="B2" s="65"/>
      <c r="C2" s="65"/>
      <c r="D2" s="65"/>
      <c r="E2" s="65"/>
      <c r="F2" s="65"/>
      <c r="G2" s="65"/>
      <c r="H2" s="65"/>
    </row>
    <row r="3" spans="1:8" s="4" customFormat="1" x14ac:dyDescent="0.25">
      <c r="A3" s="66" t="str">
        <f>Cover!D2&amp;" - "&amp;Cover!D8&amp;" v"&amp;Cover!D10&amp;" - "&amp;Cover!D19</f>
        <v>PCDM charging model - Release for charge setting v4 - 2022/23</v>
      </c>
      <c r="B3" s="66"/>
      <c r="C3" s="66"/>
      <c r="D3" s="66"/>
      <c r="E3" s="66"/>
      <c r="F3" s="66"/>
      <c r="G3" s="66"/>
      <c r="H3" s="66"/>
    </row>
    <row r="5" spans="1:8" x14ac:dyDescent="0.25">
      <c r="B5" s="2" t="s">
        <v>7</v>
      </c>
      <c r="C5" s="2"/>
      <c r="D5" s="2"/>
      <c r="E5" s="2"/>
      <c r="F5" s="2"/>
      <c r="G5" s="2"/>
    </row>
    <row r="7" spans="1:8" x14ac:dyDescent="0.25">
      <c r="C7" s="5" t="s">
        <v>674</v>
      </c>
    </row>
    <row r="8" spans="1:8" x14ac:dyDescent="0.25">
      <c r="C8" s="5" t="s">
        <v>675</v>
      </c>
    </row>
    <row r="10" spans="1:8" x14ac:dyDescent="0.25">
      <c r="B10" s="2" t="s">
        <v>667</v>
      </c>
      <c r="C10" s="2"/>
      <c r="D10" s="2"/>
      <c r="E10" s="2"/>
      <c r="F10" s="2"/>
      <c r="G10" s="2"/>
    </row>
    <row r="12" spans="1:8" x14ac:dyDescent="0.25">
      <c r="C12" s="5" t="s">
        <v>484</v>
      </c>
    </row>
    <row r="14" spans="1:8" ht="15.75" thickBot="1" x14ac:dyDescent="0.3">
      <c r="F14" s="6" t="s">
        <v>342</v>
      </c>
      <c r="G14" s="15" t="s">
        <v>343</v>
      </c>
    </row>
    <row r="15" spans="1:8" ht="16.5" thickTop="1" thickBot="1" x14ac:dyDescent="0.3">
      <c r="F15" s="8" t="s">
        <v>306</v>
      </c>
    </row>
    <row r="16" spans="1:8" ht="15.75" thickTop="1" x14ac:dyDescent="0.25">
      <c r="F16" s="8" t="s">
        <v>307</v>
      </c>
      <c r="G16" s="7" t="str">
        <f>'Version control'!$B$5</f>
        <v>Model version</v>
      </c>
    </row>
    <row r="17" spans="6:7" x14ac:dyDescent="0.25">
      <c r="F17" s="9" t="s">
        <v>483</v>
      </c>
      <c r="G17" s="7" t="str">
        <f>'Version control'!$B$17</f>
        <v>Version log</v>
      </c>
    </row>
    <row r="18" spans="6:7" x14ac:dyDescent="0.25">
      <c r="F18" s="9" t="s">
        <v>483</v>
      </c>
      <c r="G18" s="7" t="str">
        <f>'Version control'!$B$31</f>
        <v>Model checks</v>
      </c>
    </row>
    <row r="19" spans="6:7" ht="15.75" thickBot="1" x14ac:dyDescent="0.3">
      <c r="F19" s="9" t="s">
        <v>483</v>
      </c>
      <c r="G19" s="7" t="str">
        <f>'Version control'!$B$44</f>
        <v>Version log lists</v>
      </c>
    </row>
    <row r="20" spans="6:7" ht="16.5" thickTop="1" thickBot="1" x14ac:dyDescent="0.3">
      <c r="F20" s="8" t="s">
        <v>308</v>
      </c>
      <c r="G20" s="7" t="str">
        <f>'Model map'!$B$5</f>
        <v>Map</v>
      </c>
    </row>
    <row r="21" spans="6:7" ht="15.75" thickTop="1" x14ac:dyDescent="0.25">
      <c r="F21" s="14" t="s">
        <v>309</v>
      </c>
      <c r="G21" s="7" t="str">
        <f>'Fixed inputs'!$B$11</f>
        <v>Universal values</v>
      </c>
    </row>
    <row r="22" spans="6:7" ht="15.75" thickBot="1" x14ac:dyDescent="0.3">
      <c r="F22" s="16" t="s">
        <v>483</v>
      </c>
      <c r="G22" s="7" t="str">
        <f>'Fixed inputs'!$B$19</f>
        <v>Inputs from DCUSA text</v>
      </c>
    </row>
    <row r="23" spans="6:7" ht="15.75" thickTop="1" x14ac:dyDescent="0.25">
      <c r="F23" s="14" t="s">
        <v>310</v>
      </c>
      <c r="G23" s="7" t="str">
        <f>'DNO inputs'!$B$11</f>
        <v>Nominated Calculation Agent inputs</v>
      </c>
    </row>
    <row r="24" spans="6:7" x14ac:dyDescent="0.25">
      <c r="F24" s="16" t="s">
        <v>483</v>
      </c>
      <c r="G24" s="7" t="str">
        <f>'DNO inputs'!$B$28</f>
        <v>Inputs from other charging models</v>
      </c>
    </row>
    <row r="25" spans="6:7" ht="15.75" thickBot="1" x14ac:dyDescent="0.3">
      <c r="F25" s="16" t="s">
        <v>483</v>
      </c>
      <c r="G25" s="7" t="str">
        <f>'DNO inputs'!$B$51</f>
        <v>Other DNO-specific inputs</v>
      </c>
    </row>
    <row r="26" spans="6:7" ht="15.75" thickTop="1" x14ac:dyDescent="0.25">
      <c r="F26" s="12" t="s">
        <v>22</v>
      </c>
      <c r="G26" s="7" t="str">
        <f>MEAV!$B$13</f>
        <v>MEAV</v>
      </c>
    </row>
    <row r="27" spans="6:7" ht="15.75" thickBot="1" x14ac:dyDescent="0.3">
      <c r="F27" s="13" t="s">
        <v>483</v>
      </c>
      <c r="G27" s="7" t="str">
        <f>MEAV!$B$99</f>
        <v>Adjusted MEAV</v>
      </c>
    </row>
    <row r="28" spans="6:7" ht="15.75" thickTop="1" x14ac:dyDescent="0.25">
      <c r="F28" s="12" t="s">
        <v>23</v>
      </c>
      <c r="G28" s="7" t="str">
        <f>Expenditure!$B$12</f>
        <v>Expenditure allocated based on RRP</v>
      </c>
    </row>
    <row r="29" spans="6:7" x14ac:dyDescent="0.25">
      <c r="F29" s="13" t="s">
        <v>483</v>
      </c>
      <c r="G29" s="7" t="str">
        <f>Expenditure!$B$53</f>
        <v>Expenditure allocated based on MEAV</v>
      </c>
    </row>
    <row r="30" spans="6:7" x14ac:dyDescent="0.25">
      <c r="F30" s="13" t="s">
        <v>483</v>
      </c>
      <c r="G30" s="7" t="str">
        <f>Expenditure!$B$103</f>
        <v>Allocation to LV Services</v>
      </c>
    </row>
    <row r="31" spans="6:7" ht="15.75" thickBot="1" x14ac:dyDescent="0.3">
      <c r="F31" s="13" t="s">
        <v>483</v>
      </c>
      <c r="G31" s="7" t="str">
        <f>Expenditure!$B$121</f>
        <v>Total expenditure allocated</v>
      </c>
    </row>
    <row r="32" spans="6:7" ht="16.5" thickTop="1" thickBot="1" x14ac:dyDescent="0.3">
      <c r="F32" s="12" t="s">
        <v>311</v>
      </c>
      <c r="G32" s="7" t="str">
        <f>Expensed!$B$13</f>
        <v>Expensed proportions</v>
      </c>
    </row>
    <row r="33" spans="2:7" ht="16.5" thickTop="1" thickBot="1" x14ac:dyDescent="0.3">
      <c r="F33" s="12" t="s">
        <v>24</v>
      </c>
      <c r="G33" s="7" t="str">
        <f>Capitalised!$B$13</f>
        <v>Capitalised proportions</v>
      </c>
    </row>
    <row r="34" spans="2:7" ht="15.75" thickTop="1" x14ac:dyDescent="0.25">
      <c r="F34" s="12" t="s">
        <v>25</v>
      </c>
      <c r="G34" s="7" t="str">
        <f>'Rev allocation'!$B$12</f>
        <v>Shares of allowed revenue by network level</v>
      </c>
    </row>
    <row r="35" spans="2:7" x14ac:dyDescent="0.25">
      <c r="F35" s="13" t="s">
        <v>483</v>
      </c>
      <c r="G35" s="7" t="str">
        <f>'Rev allocation'!$B$51</f>
        <v>Revenue by network level</v>
      </c>
    </row>
    <row r="36" spans="2:7" x14ac:dyDescent="0.25">
      <c r="F36" s="13" t="s">
        <v>483</v>
      </c>
      <c r="G36" s="7" t="str">
        <f>'Rev allocation'!$B$86</f>
        <v>Units flowing</v>
      </c>
    </row>
    <row r="37" spans="2:7" ht="15.75" thickBot="1" x14ac:dyDescent="0.3">
      <c r="F37" s="13" t="s">
        <v>483</v>
      </c>
      <c r="G37" s="7" t="str">
        <f>'Rev allocation'!$B$122</f>
        <v>Revenue per unit</v>
      </c>
    </row>
    <row r="38" spans="2:7" ht="16.5" thickTop="1" thickBot="1" x14ac:dyDescent="0.3">
      <c r="F38" s="12" t="s">
        <v>312</v>
      </c>
      <c r="G38" s="7" t="str">
        <f>Direct!$B$13</f>
        <v>Direct proportions</v>
      </c>
    </row>
    <row r="39" spans="2:7" ht="15.75" thickTop="1" x14ac:dyDescent="0.25">
      <c r="F39" s="12" t="s">
        <v>313</v>
      </c>
      <c r="G39" s="7" t="str">
        <f>'EDCM discounts'!$B$11</f>
        <v>Allocation percentages</v>
      </c>
    </row>
    <row r="40" spans="2:7" x14ac:dyDescent="0.25">
      <c r="F40" s="13" t="s">
        <v>483</v>
      </c>
      <c r="G40" s="7" t="str">
        <f>'EDCM discounts'!$B$27</f>
        <v>EDCM user discount components</v>
      </c>
    </row>
    <row r="41" spans="2:7" ht="15.75" thickBot="1" x14ac:dyDescent="0.3">
      <c r="F41" s="13" t="s">
        <v>483</v>
      </c>
      <c r="G41" s="7" t="str">
        <f>'EDCM discounts'!$B$87</f>
        <v>EDCM user discounts</v>
      </c>
    </row>
    <row r="42" spans="2:7" ht="16.5" thickTop="1" thickBot="1" x14ac:dyDescent="0.3">
      <c r="F42" s="12" t="s">
        <v>26</v>
      </c>
      <c r="G42" s="7" t="str">
        <f>'CDCM discounts'!$B$11</f>
        <v>CDCM user discounts</v>
      </c>
    </row>
    <row r="43" spans="2:7" ht="15.75" thickTop="1" x14ac:dyDescent="0.25">
      <c r="F43" s="10" t="s">
        <v>512</v>
      </c>
      <c r="G43" s="7" t="str">
        <f>'Output to other models'!$B$11</f>
        <v>DCUSA text outputs</v>
      </c>
    </row>
    <row r="45" spans="2:7" x14ac:dyDescent="0.25">
      <c r="B45" s="2" t="s">
        <v>668</v>
      </c>
      <c r="C45" s="2"/>
      <c r="D45" s="2"/>
      <c r="E45" s="2"/>
      <c r="F45" s="2"/>
      <c r="G45" s="2"/>
    </row>
    <row r="47" spans="2:7" x14ac:dyDescent="0.25">
      <c r="C47" s="5" t="s">
        <v>676</v>
      </c>
    </row>
    <row r="49" spans="6:7" ht="15.75" thickBot="1" x14ac:dyDescent="0.3">
      <c r="F49" s="6" t="s">
        <v>342</v>
      </c>
      <c r="G49" s="15" t="s">
        <v>343</v>
      </c>
    </row>
    <row r="50" spans="6:7" ht="15.75" thickTop="1" x14ac:dyDescent="0.25">
      <c r="F50" s="14" t="s">
        <v>309</v>
      </c>
      <c r="G50" s="7" t="str">
        <f>'Fixed inputs'!$C$15</f>
        <v>Input 401-A: Universal values</v>
      </c>
    </row>
    <row r="51" spans="6:7" x14ac:dyDescent="0.25">
      <c r="F51" s="16" t="s">
        <v>483</v>
      </c>
      <c r="G51" s="7" t="str">
        <f>'Fixed inputs'!$C$23</f>
        <v>Input 401-B: EDCM discount cap</v>
      </c>
    </row>
    <row r="52" spans="6:7" x14ac:dyDescent="0.25">
      <c r="F52" s="16" t="s">
        <v>483</v>
      </c>
      <c r="G52" s="7" t="str">
        <f>'Fixed inputs'!$C$29</f>
        <v>Input 401-C: Network length splits for EDCM</v>
      </c>
    </row>
    <row r="53" spans="6:7" x14ac:dyDescent="0.25">
      <c r="F53" s="16" t="s">
        <v>483</v>
      </c>
      <c r="G53" s="7" t="str">
        <f>'Fixed inputs'!$C$37</f>
        <v>Input 401-D: Allocation rules allocation key</v>
      </c>
    </row>
    <row r="54" spans="6:7" x14ac:dyDescent="0.25">
      <c r="F54" s="16" t="s">
        <v>483</v>
      </c>
      <c r="G54" s="7" t="str">
        <f>'Fixed inputs'!$C$89</f>
        <v>Input 401-E: Allocation rules percentage capitalised</v>
      </c>
    </row>
    <row r="55" spans="6:7" x14ac:dyDescent="0.25">
      <c r="F55" s="16" t="s">
        <v>483</v>
      </c>
      <c r="G55" s="7" t="str">
        <f>'Fixed inputs'!$C$130</f>
        <v>Input 401-F: Allocation rules direct cost indicator</v>
      </c>
    </row>
    <row r="56" spans="6:7" x14ac:dyDescent="0.25">
      <c r="F56" s="16" t="s">
        <v>483</v>
      </c>
      <c r="G56" s="7" t="str">
        <f>'Fixed inputs'!$C$175</f>
        <v>Input 401-G: Mapping of MEAV asset categories to network levels</v>
      </c>
    </row>
    <row r="57" spans="6:7" x14ac:dyDescent="0.25">
      <c r="F57" s="16" t="s">
        <v>483</v>
      </c>
      <c r="G57" s="7" t="str">
        <f>'Fixed inputs'!$C$273</f>
        <v>Input 401-H: Extended mapping of MEAV asset categories to network levels</v>
      </c>
    </row>
    <row r="58" spans="6:7" x14ac:dyDescent="0.25">
      <c r="F58" s="16" t="s">
        <v>483</v>
      </c>
      <c r="G58" s="7" t="str">
        <f>'Fixed inputs'!$C$372</f>
        <v>Input 401-I: Units distributed coefficient for the calculation of "U"</v>
      </c>
    </row>
    <row r="59" spans="6:7" x14ac:dyDescent="0.25">
      <c r="F59" s="16" t="s">
        <v>483</v>
      </c>
      <c r="G59" s="7" t="str">
        <f>'Fixed inputs'!$C$381</f>
        <v>Input 401-J: Losses coefficient for the calculation of adjustment factors for units distributed</v>
      </c>
    </row>
    <row r="60" spans="6:7" x14ac:dyDescent="0.25">
      <c r="F60" s="16" t="s">
        <v>483</v>
      </c>
      <c r="G60" s="7" t="str">
        <f>'Fixed inputs'!$C$390</f>
        <v>Input 401-K: Network levels included in the calculation of "S", by user type and network level</v>
      </c>
    </row>
    <row r="61" spans="6:7" s="17" customFormat="1" ht="15.75" thickBot="1" x14ac:dyDescent="0.3">
      <c r="F61" s="16"/>
      <c r="G61" s="7" t="str">
        <f>'Fixed inputs'!C405</f>
        <v>Input 401-L: Decimal places for error checks</v>
      </c>
    </row>
    <row r="62" spans="6:7" ht="15.75" thickTop="1" x14ac:dyDescent="0.25">
      <c r="F62" s="14" t="s">
        <v>310</v>
      </c>
      <c r="G62" s="7" t="str">
        <f>'DNO inputs'!$C$15</f>
        <v>Input 402-A: LV mains split</v>
      </c>
    </row>
    <row r="63" spans="6:7" x14ac:dyDescent="0.25">
      <c r="F63" s="16" t="s">
        <v>483</v>
      </c>
      <c r="G63" s="7" t="str">
        <f>'DNO inputs'!$C$21</f>
        <v>Input 402-B: HV split</v>
      </c>
    </row>
    <row r="64" spans="6:7" x14ac:dyDescent="0.25">
      <c r="F64" s="16" t="s">
        <v>483</v>
      </c>
      <c r="G64" s="7" t="str">
        <f>'DNO inputs'!$C$32</f>
        <v>Input 402-C: CDCM notional asset values</v>
      </c>
    </row>
    <row r="65" spans="6:7" x14ac:dyDescent="0.25">
      <c r="F65" s="16" t="s">
        <v>483</v>
      </c>
      <c r="G65" s="7" t="str">
        <f>'DNO inputs'!$C$44</f>
        <v>Input 402-D: EDCM notional asset value</v>
      </c>
    </row>
    <row r="66" spans="6:7" x14ac:dyDescent="0.25">
      <c r="F66" s="16" t="s">
        <v>483</v>
      </c>
      <c r="G66" s="7" t="str">
        <f>'DNO inputs'!$C$55</f>
        <v>Input 402-E: MEAV asset count</v>
      </c>
    </row>
    <row r="67" spans="6:7" x14ac:dyDescent="0.25">
      <c r="F67" s="16" t="s">
        <v>483</v>
      </c>
      <c r="G67" s="7" t="str">
        <f>'DNO inputs'!$C$147</f>
        <v>Input 402-F: MEAV per unit</v>
      </c>
    </row>
    <row r="68" spans="6:7" x14ac:dyDescent="0.25">
      <c r="F68" s="16" t="s">
        <v>483</v>
      </c>
      <c r="G68" s="7" t="str">
        <f>'DNO inputs'!$C$238</f>
        <v>Input 402-G: 2007/08 RRP expenditure, by cost category</v>
      </c>
    </row>
    <row r="69" spans="6:7" x14ac:dyDescent="0.25">
      <c r="F69" s="16" t="s">
        <v>483</v>
      </c>
      <c r="G69" s="7" t="str">
        <f>'DNO inputs'!$C$279</f>
        <v>Input 402-H: 2007/08 RRP expenditure, by network level and cost category</v>
      </c>
    </row>
    <row r="70" spans="6:7" x14ac:dyDescent="0.25">
      <c r="F70" s="16" t="s">
        <v>483</v>
      </c>
      <c r="G70" s="7" t="str">
        <f>'DNO inputs'!$C$320</f>
        <v>Input 402-I: Adjusted 2007/08 load related new connections &amp; reinforcement (net of contributions)</v>
      </c>
    </row>
    <row r="71" spans="6:7" x14ac:dyDescent="0.25">
      <c r="F71" s="16" t="s">
        <v>483</v>
      </c>
      <c r="G71" s="7" t="str">
        <f>'DNO inputs'!$C$331</f>
        <v>Input 402-J: Net capex (2005/06 to 2014/15)</v>
      </c>
    </row>
    <row r="72" spans="6:7" x14ac:dyDescent="0.25">
      <c r="F72" s="16" t="s">
        <v>483</v>
      </c>
      <c r="G72" s="7" t="str">
        <f>'DNO inputs'!$C$343</f>
        <v>Input 402-K: LV services share of LV net capex</v>
      </c>
    </row>
    <row r="73" spans="6:7" x14ac:dyDescent="0.25">
      <c r="F73" s="16" t="s">
        <v>483</v>
      </c>
      <c r="G73" s="7" t="str">
        <f>'DNO inputs'!$C$350</f>
        <v>Input 402-L: Price control allowed revenue</v>
      </c>
    </row>
    <row r="74" spans="6:7" x14ac:dyDescent="0.25">
      <c r="F74" s="16" t="s">
        <v>483</v>
      </c>
      <c r="G74" s="7" t="str">
        <f>'DNO inputs'!$C$359</f>
        <v>Input 402-M: 2007/08 total allowed revenue</v>
      </c>
    </row>
    <row r="75" spans="6:7" x14ac:dyDescent="0.25">
      <c r="F75" s="16" t="s">
        <v>483</v>
      </c>
      <c r="G75" s="7" t="str">
        <f>'DNO inputs'!$C$365</f>
        <v>Input 402-N: 2007/08 net incentive revenue</v>
      </c>
    </row>
    <row r="76" spans="6:7" x14ac:dyDescent="0.25">
      <c r="F76" s="16" t="s">
        <v>483</v>
      </c>
      <c r="G76" s="7" t="str">
        <f>'DNO inputs'!$C$371</f>
        <v>Input 402-O: Additional DNO revenue</v>
      </c>
    </row>
    <row r="77" spans="6:7" x14ac:dyDescent="0.25">
      <c r="F77" s="16" t="s">
        <v>483</v>
      </c>
      <c r="G77" s="7" t="str">
        <f>'DNO inputs'!$C$378</f>
        <v>Input 402-P: 2007/08 units distributed, by network level</v>
      </c>
    </row>
    <row r="78" spans="6:7" ht="15.75" thickBot="1" x14ac:dyDescent="0.3">
      <c r="F78" s="16" t="s">
        <v>483</v>
      </c>
      <c r="G78" s="7" t="str">
        <f>'DNO inputs'!$C$387</f>
        <v>Input 402-Q: 2007/08 network losses</v>
      </c>
    </row>
    <row r="79" spans="6:7" ht="15.75" thickTop="1" x14ac:dyDescent="0.25">
      <c r="F79" s="12" t="s">
        <v>22</v>
      </c>
      <c r="G79" s="7" t="str">
        <f>MEAV!$C$18</f>
        <v>Section 401-A: MEAV by asset type</v>
      </c>
    </row>
    <row r="80" spans="6:7" x14ac:dyDescent="0.25">
      <c r="F80" s="13" t="s">
        <v>483</v>
      </c>
      <c r="G80" s="7" t="str">
        <f>MEAV!$C$27</f>
        <v>Section 401-B: Mapping of asset types to network levels</v>
      </c>
    </row>
    <row r="81" spans="6:7" x14ac:dyDescent="0.25">
      <c r="F81" s="13" t="s">
        <v>483</v>
      </c>
      <c r="G81" s="7" t="str">
        <f>MEAV!$C$49</f>
        <v>Section 401-C: MEAV shares, by asset type and network level</v>
      </c>
    </row>
    <row r="82" spans="6:7" x14ac:dyDescent="0.25">
      <c r="F82" s="13" t="s">
        <v>483</v>
      </c>
      <c r="G82" s="7" t="str">
        <f>MEAV!$C$80</f>
        <v>Section 401-D: MEAV shares from extended mapping, by asset type and network level</v>
      </c>
    </row>
    <row r="83" spans="6:7" x14ac:dyDescent="0.25">
      <c r="F83" s="13" t="s">
        <v>483</v>
      </c>
      <c r="G83" s="7" t="str">
        <f>MEAV!$C$103</f>
        <v>Section 401-E: EHV reduction ratio</v>
      </c>
    </row>
    <row r="84" spans="6:7" ht="15.75" thickBot="1" x14ac:dyDescent="0.3">
      <c r="F84" s="13" t="s">
        <v>483</v>
      </c>
      <c r="G84" s="7" t="str">
        <f>MEAV!$C$122</f>
        <v>Section 401-F: Adjusted MEAV</v>
      </c>
    </row>
    <row r="85" spans="6:7" ht="15.75" thickTop="1" x14ac:dyDescent="0.25">
      <c r="F85" s="12" t="s">
        <v>23</v>
      </c>
      <c r="G85" s="7" t="str">
        <f>Expenditure!$C$16</f>
        <v>Section 402-A: Expenditure allocated to cost category based on RRP (without LV split)</v>
      </c>
    </row>
    <row r="86" spans="6:7" x14ac:dyDescent="0.25">
      <c r="F86" s="13" t="s">
        <v>483</v>
      </c>
      <c r="G86" s="7" t="str">
        <f>Expenditure!$C$36</f>
        <v>Section 402-B: Expenditure allocated to cost category based on RRP (with LV split)</v>
      </c>
    </row>
    <row r="87" spans="6:7" x14ac:dyDescent="0.25">
      <c r="F87" s="13" t="s">
        <v>483</v>
      </c>
      <c r="G87" s="7" t="str">
        <f>Expenditure!$C$58</f>
        <v>Section 402-C: Expenditure for allocation based on MEAV</v>
      </c>
    </row>
    <row r="88" spans="6:7" x14ac:dyDescent="0.25">
      <c r="F88" s="13" t="s">
        <v>483</v>
      </c>
      <c r="G88" s="7" t="str">
        <f>Expenditure!$C$71</f>
        <v>Section 402-D: MEAV allocation shares</v>
      </c>
    </row>
    <row r="89" spans="6:7" x14ac:dyDescent="0.25">
      <c r="F89" s="13" t="s">
        <v>483</v>
      </c>
      <c r="G89" s="7" t="str">
        <f>Expenditure!$C$87</f>
        <v>Section 402-E: Expenditure allocated based on MEAV</v>
      </c>
    </row>
    <row r="90" spans="6:7" x14ac:dyDescent="0.25">
      <c r="F90" s="13" t="s">
        <v>483</v>
      </c>
      <c r="G90" s="7" t="str">
        <f>Expenditure!$C$107</f>
        <v>Section 402-F: Expenditure allocated to LV Services</v>
      </c>
    </row>
    <row r="91" spans="6:7" ht="15.75" thickBot="1" x14ac:dyDescent="0.3">
      <c r="F91" s="13" t="s">
        <v>483</v>
      </c>
      <c r="G91" s="7" t="str">
        <f>Expenditure!$C$126</f>
        <v>Section 402-G: Total expenditure allocated for discounts</v>
      </c>
    </row>
    <row r="92" spans="6:7" ht="15.75" thickTop="1" x14ac:dyDescent="0.25">
      <c r="F92" s="12" t="s">
        <v>311</v>
      </c>
      <c r="G92" s="7" t="str">
        <f>Expensed!$C$18</f>
        <v>Section 403-A: Total expenditure allocated</v>
      </c>
    </row>
    <row r="93" spans="6:7" x14ac:dyDescent="0.25">
      <c r="F93" s="13" t="s">
        <v>483</v>
      </c>
      <c r="G93" s="7" t="str">
        <f>Expensed!$C$34</f>
        <v>Section 403-B: Share expensed</v>
      </c>
    </row>
    <row r="94" spans="6:7" x14ac:dyDescent="0.25">
      <c r="F94" s="13" t="s">
        <v>483</v>
      </c>
      <c r="G94" s="7" t="str">
        <f>Expensed!$C$40</f>
        <v>Section 403-C: Value expensed</v>
      </c>
    </row>
    <row r="95" spans="6:7" ht="15.75" thickBot="1" x14ac:dyDescent="0.3">
      <c r="F95" s="13" t="s">
        <v>483</v>
      </c>
      <c r="G95" s="7" t="str">
        <f>Expensed!$C$65</f>
        <v>Section 403-D: Expensed proportions</v>
      </c>
    </row>
    <row r="96" spans="6:7" ht="15.75" thickTop="1" x14ac:dyDescent="0.25">
      <c r="F96" s="12" t="s">
        <v>24</v>
      </c>
      <c r="G96" s="7" t="str">
        <f>Capitalised!$C$18</f>
        <v>Section 404-A: Net capex (2005/06 to 2014/15)</v>
      </c>
    </row>
    <row r="97" spans="6:7" x14ac:dyDescent="0.25">
      <c r="F97" s="13" t="s">
        <v>483</v>
      </c>
      <c r="G97" s="7" t="str">
        <f>Capitalised!$C$27</f>
        <v>Section 404-B: Capitalised proportions (EDCM)</v>
      </c>
    </row>
    <row r="98" spans="6:7" ht="15.75" thickBot="1" x14ac:dyDescent="0.3">
      <c r="F98" s="13" t="s">
        <v>483</v>
      </c>
      <c r="G98" s="7" t="str">
        <f>Capitalised!$C$47</f>
        <v>Section 404-C: Capitalised proportions (CDCM)</v>
      </c>
    </row>
    <row r="99" spans="6:7" ht="15.75" thickTop="1" x14ac:dyDescent="0.25">
      <c r="F99" s="12" t="s">
        <v>25</v>
      </c>
      <c r="G99" s="7" t="str">
        <f>'Rev allocation'!$C$16</f>
        <v>Section 405-A: Breakdown of allowed revenue</v>
      </c>
    </row>
    <row r="100" spans="6:7" x14ac:dyDescent="0.25">
      <c r="F100" s="13" t="s">
        <v>483</v>
      </c>
      <c r="G100" s="7" t="str">
        <f>'Rev allocation'!$C$31</f>
        <v>Section 405-B: Share of allowed revenue by network level (EDCM)</v>
      </c>
    </row>
    <row r="101" spans="6:7" x14ac:dyDescent="0.25">
      <c r="F101" s="13" t="s">
        <v>483</v>
      </c>
      <c r="G101" s="7" t="str">
        <f>'Rev allocation'!$C$41</f>
        <v>Section 405-C: Share of allowed revenue by network level (CDCM)</v>
      </c>
    </row>
    <row r="102" spans="6:7" x14ac:dyDescent="0.25">
      <c r="F102" s="13" t="s">
        <v>483</v>
      </c>
      <c r="G102" s="7" t="str">
        <f>'Rev allocation'!$C$56</f>
        <v>Section 405-D: Revenue to share</v>
      </c>
    </row>
    <row r="103" spans="6:7" x14ac:dyDescent="0.25">
      <c r="F103" s="13" t="s">
        <v>483</v>
      </c>
      <c r="G103" s="7" t="str">
        <f>'Rev allocation'!$C$72</f>
        <v>Section 405-E: Additional DNO revenue shares</v>
      </c>
    </row>
    <row r="104" spans="6:7" x14ac:dyDescent="0.25">
      <c r="F104" s="13" t="s">
        <v>483</v>
      </c>
      <c r="G104" s="7" t="str">
        <f>'Rev allocation'!$C$80</f>
        <v>Section 405-F: Revenue allocation</v>
      </c>
    </row>
    <row r="105" spans="6:7" x14ac:dyDescent="0.25">
      <c r="F105" s="13" t="s">
        <v>483</v>
      </c>
      <c r="G105" s="7" t="str">
        <f>'Rev allocation'!$C$90</f>
        <v>Section 405-G: Revenue allocation</v>
      </c>
    </row>
    <row r="106" spans="6:7" x14ac:dyDescent="0.25">
      <c r="F106" s="13" t="s">
        <v>483</v>
      </c>
      <c r="G106" s="7" t="str">
        <f>'Rev allocation'!$C$126</f>
        <v>Section 405-H: Revenue per unit</v>
      </c>
    </row>
    <row r="107" spans="6:7" x14ac:dyDescent="0.25">
      <c r="F107" s="13" t="s">
        <v>483</v>
      </c>
      <c r="G107" s="7" t="str">
        <f>'Rev allocation'!$C$142</f>
        <v>Section 405-I: Shares of revenue per unit</v>
      </c>
    </row>
    <row r="108" spans="6:7" x14ac:dyDescent="0.25">
      <c r="F108" s="13" t="s">
        <v>483</v>
      </c>
      <c r="G108" s="7" t="str">
        <f>'Rev allocation'!$C$156</f>
        <v>Section 405-J: U</v>
      </c>
    </row>
    <row r="109" spans="6:7" ht="15.75" thickBot="1" x14ac:dyDescent="0.3">
      <c r="F109" s="13" t="s">
        <v>483</v>
      </c>
      <c r="G109" s="7" t="str">
        <f>'Rev allocation'!$C$160</f>
        <v>Section 405-K: Extended network level allocation (EDCM only)</v>
      </c>
    </row>
    <row r="110" spans="6:7" ht="15.75" thickTop="1" x14ac:dyDescent="0.25">
      <c r="F110" s="12" t="s">
        <v>312</v>
      </c>
      <c r="G110" s="7" t="str">
        <f>Direct!$C$18</f>
        <v>Section 406-A: Removal of negative expenditure</v>
      </c>
    </row>
    <row r="111" spans="6:7" ht="15.75" thickBot="1" x14ac:dyDescent="0.3">
      <c r="F111" s="13" t="s">
        <v>483</v>
      </c>
      <c r="G111" s="7" t="str">
        <f>Direct!$C$32</f>
        <v>Section 406-B: Direct share of positive expenditure</v>
      </c>
    </row>
    <row r="112" spans="6:7" ht="15.75" thickTop="1" x14ac:dyDescent="0.25">
      <c r="F112" s="12" t="s">
        <v>313</v>
      </c>
      <c r="G112" s="7" t="str">
        <f>'EDCM discounts'!$C$16</f>
        <v>Section 407-A: Allocation percentages</v>
      </c>
    </row>
    <row r="113" spans="2:7" x14ac:dyDescent="0.25">
      <c r="F113" s="13" t="s">
        <v>483</v>
      </c>
      <c r="G113" s="7" t="str">
        <f>'EDCM discounts'!$C$32</f>
        <v>Section 407-B: S</v>
      </c>
    </row>
    <row r="114" spans="2:7" x14ac:dyDescent="0.25">
      <c r="F114" s="13" t="s">
        <v>483</v>
      </c>
      <c r="G114" s="7" t="str">
        <f>'EDCM discounts'!$C$50</f>
        <v>Section 407-C: P</v>
      </c>
    </row>
    <row r="115" spans="2:7" x14ac:dyDescent="0.25">
      <c r="F115" s="13" t="s">
        <v>483</v>
      </c>
      <c r="G115" s="7" t="str">
        <f>'EDCM discounts'!$C$62</f>
        <v>Section 407-D: P adder</v>
      </c>
    </row>
    <row r="116" spans="2:7" x14ac:dyDescent="0.25">
      <c r="F116" s="13" t="s">
        <v>483</v>
      </c>
      <c r="G116" s="7" t="str">
        <f>'EDCM discounts'!$C$79</f>
        <v>Section 407-E: U</v>
      </c>
    </row>
    <row r="117" spans="2:7" x14ac:dyDescent="0.25">
      <c r="F117" s="13" t="s">
        <v>483</v>
      </c>
      <c r="G117" s="7" t="str">
        <f>'EDCM discounts'!$C$91</f>
        <v>Section 407-F: EDCM user discounts (before cap)</v>
      </c>
    </row>
    <row r="118" spans="2:7" ht="15.75" thickBot="1" x14ac:dyDescent="0.3">
      <c r="F118" s="13" t="s">
        <v>483</v>
      </c>
      <c r="G118" s="7" t="str">
        <f>'EDCM discounts'!$C$100</f>
        <v>Section 407-G: EDCM user discounts</v>
      </c>
    </row>
    <row r="119" spans="2:7" ht="15.75" thickTop="1" x14ac:dyDescent="0.25">
      <c r="F119" s="12" t="s">
        <v>26</v>
      </c>
      <c r="G119" s="7" t="str">
        <f>'CDCM discounts'!$C$15</f>
        <v>Section 408-A: Allocation percentages</v>
      </c>
    </row>
    <row r="120" spans="2:7" x14ac:dyDescent="0.25">
      <c r="F120" s="13" t="s">
        <v>483</v>
      </c>
      <c r="G120" s="7" t="str">
        <f>'CDCM discounts'!$C$25</f>
        <v>Section 408-B: Parameters for splitting allocations at circuits levels</v>
      </c>
    </row>
    <row r="121" spans="2:7" ht="15.75" thickBot="1" x14ac:dyDescent="0.3">
      <c r="F121" s="13" t="s">
        <v>483</v>
      </c>
      <c r="G121" s="7" t="str">
        <f>'CDCM discounts'!$C$33</f>
        <v>Section 408-C: PCDM user discounts for CDCM</v>
      </c>
    </row>
    <row r="122" spans="2:7" ht="15.75" thickTop="1" x14ac:dyDescent="0.25">
      <c r="F122" s="10" t="s">
        <v>512</v>
      </c>
      <c r="G122" s="7" t="str">
        <f>'Output to other models'!$C$15</f>
        <v>Output 401-A: PCDM user discount for CDCM</v>
      </c>
    </row>
    <row r="123" spans="2:7" x14ac:dyDescent="0.25">
      <c r="F123" s="11" t="s">
        <v>483</v>
      </c>
      <c r="G123" s="7" t="str">
        <f>'Output to other models'!$C$25</f>
        <v>Output 401-B: PCDM user discount for EDCM</v>
      </c>
    </row>
    <row r="125" spans="2:7" x14ac:dyDescent="0.25">
      <c r="B125" s="2" t="s">
        <v>30</v>
      </c>
      <c r="C125" s="2"/>
      <c r="D125" s="2"/>
      <c r="E125" s="2"/>
      <c r="F125" s="2"/>
      <c r="G125" s="2"/>
    </row>
  </sheetData>
  <sheetProtection formatCells="0" formatColumns="0" formatRows="0" sort="0" autoFilter="0"/>
  <hyperlinks>
    <hyperlink ref="F15" location="'Cover'!A4" display="'" xr:uid="{1C7D64C7-D1CA-45F1-9F9C-F908B335617E}"/>
    <hyperlink ref="F16" location="'Version control'!A4" display="'" xr:uid="{62F26C1B-A94C-46D7-AECF-470A6CB6404A}"/>
    <hyperlink ref="G16" location="'Version control'!$B$5" display="'Version control'!$B$5" xr:uid="{ED69E541-66F3-4CAE-AB32-C9431F9AA3E4}"/>
    <hyperlink ref="F17" location="'Version control'!A4" display="'" xr:uid="{42C7E3AE-6F1B-4DAA-8F06-DD6E4C6D55B9}"/>
    <hyperlink ref="G17" location="'Version control'!$B$17" display="'Version control'!$B$17" xr:uid="{B843DF95-9889-4915-BD5B-13FC59E820A9}"/>
    <hyperlink ref="F18" location="'Version control'!A4" display="'" xr:uid="{BAD49023-78A0-491E-A9F9-05251E423DFF}"/>
    <hyperlink ref="G18" location="'Version control'!$B$31" display="'Version control'!$B$31" xr:uid="{F7E347E6-ED87-4912-9E1E-79567DA3E682}"/>
    <hyperlink ref="F19" location="'Version control'!A4" display="'" xr:uid="{AA28039C-19BE-4FF3-83AA-92F653CA57B0}"/>
    <hyperlink ref="G19" location="'Version control'!$B$44" display="'Version control'!$B$44" xr:uid="{F1A00F78-4575-4281-A466-A5CE6F8B16E4}"/>
    <hyperlink ref="F20" location="'Model map'!A4" display="'" xr:uid="{7C8CFB08-1B1B-493E-9F16-752E57B1E2CE}"/>
    <hyperlink ref="G20" location="'Model map'!$B$5" display="'Model map'!$B$5" xr:uid="{4A6FE4C8-E2EE-4F6C-8917-1B20F717956C}"/>
    <hyperlink ref="F21" location="'Fixed inputs'!A4" display="'" xr:uid="{A87F9BFD-054F-45AC-AD9F-C4F16502E7A3}"/>
    <hyperlink ref="G21" location="'Fixed inputs'!$B$11" display="'Fixed inputs'!$B$11" xr:uid="{7A9C81E5-391F-4EAD-A7D3-1C3730D380DA}"/>
    <hyperlink ref="F22" location="'Fixed inputs'!A4" display="'" xr:uid="{98BAD932-12B4-466E-B954-BEAF8B242727}"/>
    <hyperlink ref="G22" location="'Fixed inputs'!$B$19" display="'Fixed inputs'!$B$19" xr:uid="{27DBAA9A-2CF9-4BD5-A2C9-5F6CC582F734}"/>
    <hyperlink ref="F23" location="'DNO inputs'!A4" display="'" xr:uid="{9CDF5D5F-E95A-4125-8A82-F6BF2ABBF5F7}"/>
    <hyperlink ref="G23" location="'DNO inputs'!$B$11" display="'DNO inputs'!$B$11" xr:uid="{575A8281-FBCC-47B3-80C2-5A2426638B6E}"/>
    <hyperlink ref="F24" location="'DNO inputs'!A4" display="'" xr:uid="{43EE010D-E9D7-4CE2-8442-18044B0ADCE6}"/>
    <hyperlink ref="G24" location="'DNO inputs'!$B$28" display="'DNO inputs'!$B$28" xr:uid="{DA2AD3AE-BF38-4585-8B1B-A8EB8B15AB56}"/>
    <hyperlink ref="F25" location="'DNO inputs'!A4" display="'" xr:uid="{3379FD9E-4E7A-4B8A-8E0E-B462A865C0C1}"/>
    <hyperlink ref="G25" location="'DNO inputs'!$B$51" display="'DNO inputs'!$B$51" xr:uid="{46A06A86-4DB7-4CC0-A9CB-02AD61AA5CAC}"/>
    <hyperlink ref="F26" location="'MEAV'!A4" display="'" xr:uid="{180C9124-341C-4869-B127-51B098C7A6A3}"/>
    <hyperlink ref="G26" location="'MEAV'!$B$13" display="'MEAV'!$B$13" xr:uid="{92D7C3AD-086B-43BF-9BBC-F47AC2D3B416}"/>
    <hyperlink ref="F27" location="'MEAV'!A4" display="'" xr:uid="{2F2D41FE-DFFE-4955-8128-53D380142761}"/>
    <hyperlink ref="G27" location="'MEAV'!$B$99" display="'MEAV'!$B$99" xr:uid="{22863821-5C94-47AD-A7DF-D3C64954E3F9}"/>
    <hyperlink ref="F28" location="'Expenditure'!A4" display="'" xr:uid="{47EA654D-4592-4AAF-9380-8DE551E827A3}"/>
    <hyperlink ref="G28" location="'Expenditure'!$B$12" display="'Expenditure'!$B$12" xr:uid="{68A49B95-321A-4D05-A925-FD0B201D73CE}"/>
    <hyperlink ref="F29" location="'Expenditure'!A4" display="'" xr:uid="{2E9896BB-B30C-4144-B49F-A750782F931E}"/>
    <hyperlink ref="G29" location="'Expenditure'!$B$53" display="'Expenditure'!$B$53" xr:uid="{B3EC5EC5-FE02-4B52-B12E-3F3D2D11166C}"/>
    <hyperlink ref="F30" location="'Expenditure'!A4" display="'" xr:uid="{E14BF0DB-F77A-44D2-8D7D-EC8125E0B943}"/>
    <hyperlink ref="G30" location="'Expenditure'!$B$103" display="'Expenditure'!$B$103" xr:uid="{EEA0FA60-8E45-46B6-AF37-794E710711D9}"/>
    <hyperlink ref="F31" location="'Expenditure'!A4" display="'" xr:uid="{6F8A5590-1DC4-419E-8995-C10847E66C76}"/>
    <hyperlink ref="G31" location="'Expenditure'!$B$121" display="'Expenditure'!$B$121" xr:uid="{23BD5826-B590-4F86-886B-E70D6CCCC297}"/>
    <hyperlink ref="F32" location="'Expensed'!A4" display="'" xr:uid="{032875FD-E258-4952-8096-3F8A4CC65B43}"/>
    <hyperlink ref="G32" location="'Expensed'!$B$13" display="'Expensed'!$B$13" xr:uid="{33657353-ECC5-45CC-AF55-4C594D4A8B28}"/>
    <hyperlink ref="F33" location="'Capitalised'!A4" display="'" xr:uid="{C71DB2F1-E0BB-42E3-82E7-5FD3A96DA38A}"/>
    <hyperlink ref="G33" location="'Capitalised'!$B$13" display="'Capitalised'!$B$13" xr:uid="{C6DBA840-6623-4322-8ACC-BA5446E3D7BC}"/>
    <hyperlink ref="F34" location="'Rev allocation'!A4" display="'" xr:uid="{0C477F4D-F27B-4BA3-A9BF-DE837EB809DB}"/>
    <hyperlink ref="G34" location="'Rev allocation'!$B$12" display="'Rev allocation'!$B$12" xr:uid="{095F8AA4-9E5E-4DBA-9DAE-7F714BB56C4B}"/>
    <hyperlink ref="F35" location="'Rev allocation'!A4" display="'" xr:uid="{3DC5E270-E212-41F6-9E5E-C83387B15819}"/>
    <hyperlink ref="G35" location="'Rev allocation'!$B$51" display="'Rev allocation'!$B$51" xr:uid="{FC68AF2F-1D8B-4D90-A695-5332D6F32528}"/>
    <hyperlink ref="F36" location="'Rev allocation'!A4" display="'" xr:uid="{02F5A6D3-F081-4C45-BDA7-615E3EC2FF37}"/>
    <hyperlink ref="G36" location="'Rev allocation'!$B$86" display="'Rev allocation'!$B$86" xr:uid="{316591CE-EDF8-471B-B189-81DA8533FA65}"/>
    <hyperlink ref="F37" location="'Rev allocation'!A4" display="'" xr:uid="{8CA985F7-17F4-4B43-9F45-D94543963D93}"/>
    <hyperlink ref="G37" location="'Rev allocation'!$B$122" display="'Rev allocation'!$B$122" xr:uid="{83C1851B-7C1F-4CE2-8226-6BE94E0E64F0}"/>
    <hyperlink ref="F38" location="'Direct'!A4" display="'" xr:uid="{BFC357E6-FCE2-49D2-9C1A-F5F4479E0585}"/>
    <hyperlink ref="G38" location="'Direct'!$B$13" display="'Direct'!$B$13" xr:uid="{503D942B-FF51-4798-A86D-A60DB846D60B}"/>
    <hyperlink ref="F39" location="'EDCM discounts'!A4" display="'" xr:uid="{FD316CCF-3F93-45A9-897A-E76972AD7EE3}"/>
    <hyperlink ref="G39" location="'EDCM discounts'!$B$11" display="'EDCM discounts'!$B$11" xr:uid="{624D9283-3DD6-4036-BCD4-7419BB119A8E}"/>
    <hyperlink ref="F40" location="'EDCM discounts'!A4" display="'" xr:uid="{9F056260-2290-4BF3-914D-3698982F2D6A}"/>
    <hyperlink ref="G40" location="'EDCM discounts'!$B$27" display="'EDCM discounts'!$B$27" xr:uid="{F4AB6E72-D842-403C-8F98-EFB0C9743360}"/>
    <hyperlink ref="F41" location="'EDCM discounts'!A4" display="'" xr:uid="{3C14E96D-20DD-4CF0-9A03-569A83304683}"/>
    <hyperlink ref="G41" location="'EDCM discounts'!$B$87" display="'EDCM discounts'!$B$87" xr:uid="{267C10B5-58EA-48E8-8588-29A508307BFA}"/>
    <hyperlink ref="F42" location="'CDCM discounts'!A4" display="'" xr:uid="{596D7916-2D53-4470-989D-AAD574FAAA4D}"/>
    <hyperlink ref="G42" location="'CDCM discounts'!$B$11" display="'CDCM discounts'!$B$11" xr:uid="{65C8E495-F3F7-45B7-BE5F-B598583657EA}"/>
    <hyperlink ref="F43" location="'Output to other models'!A4" display="'" xr:uid="{9CE841BC-9292-4527-95CF-1803A54533F0}"/>
    <hyperlink ref="G43" location="'Output to other models'!$B$11" display="'Output to other models'!$B$11" xr:uid="{ED15435A-33EC-4385-BF96-7B0DE5967A7C}"/>
    <hyperlink ref="F50" location="'Fixed inputs'!A4" display="'" xr:uid="{A9D669BE-0506-4165-9CE2-5426728524C6}"/>
    <hyperlink ref="G50" location="'Fixed inputs'!$C$15" display="'Fixed inputs'!$C$15" xr:uid="{58E86877-5BE4-4B0B-9948-7836A668364E}"/>
    <hyperlink ref="F51" location="'Fixed inputs'!A4" display="'" xr:uid="{54756611-ED75-445D-8543-C7F6818A04C2}"/>
    <hyperlink ref="G51" location="'Fixed inputs'!$C$23" display="'Fixed inputs'!$C$23" xr:uid="{458800D9-BB11-4D2A-A3E9-7F206D687008}"/>
    <hyperlink ref="F52" location="'Fixed inputs'!A4" display="'" xr:uid="{D20792AE-C890-4649-BC19-1F50807BF3F3}"/>
    <hyperlink ref="G52" location="'Fixed inputs'!$C$29" display="'Fixed inputs'!$C$29" xr:uid="{47B20EED-CDFD-49D2-B7E5-E15735B89849}"/>
    <hyperlink ref="F53" location="'Fixed inputs'!A4" display="'" xr:uid="{9E967C47-DAE1-4A6C-851A-03DEEC859B31}"/>
    <hyperlink ref="G53" location="'Fixed inputs'!$C$37" display="'Fixed inputs'!$C$37" xr:uid="{B42824AE-E9EF-456D-AECE-D78865E3DCD2}"/>
    <hyperlink ref="F54" location="'Fixed inputs'!A4" display="'" xr:uid="{B2026AD0-A907-416B-AA4E-DA3631DB1759}"/>
    <hyperlink ref="G54" location="'Fixed inputs'!$C$89" display="'Fixed inputs'!$C$89" xr:uid="{311F2446-B7AC-4278-8F57-57D28E461B24}"/>
    <hyperlink ref="F55" location="'Fixed inputs'!A4" display="'" xr:uid="{71486B6B-DB87-41E7-95CB-477D64DAB67F}"/>
    <hyperlink ref="G55" location="'Fixed inputs'!$C$130" display="'Fixed inputs'!$C$130" xr:uid="{454ED720-A433-40E9-9A4F-CE84C70C9197}"/>
    <hyperlink ref="F56" location="'Fixed inputs'!A4" display="'" xr:uid="{EC02FD3F-B7E2-42A1-8EEE-75BB5045D304}"/>
    <hyperlink ref="G56" location="'Fixed inputs'!$C$175" display="'Fixed inputs'!$C$175" xr:uid="{41F35E06-F6DF-46A6-BDBD-D1C0215FB979}"/>
    <hyperlink ref="F57" location="'Fixed inputs'!A4" display="'" xr:uid="{00986FBD-2D83-4DE5-AAA4-118D0BAA508F}"/>
    <hyperlink ref="G57" location="'Fixed inputs'!$C$273" display="'Fixed inputs'!$C$273" xr:uid="{2F326DF4-8DFC-4453-830C-754C5E29C6BD}"/>
    <hyperlink ref="F58" location="'Fixed inputs'!A4" display="'" xr:uid="{0B73E7B9-F526-40E6-805B-23F980FE372E}"/>
    <hyperlink ref="G58" location="'Fixed inputs'!$C$372" display="'Fixed inputs'!$C$372" xr:uid="{5444717D-5301-4AD7-83F9-60FD5ED05A04}"/>
    <hyperlink ref="F59" location="'Fixed inputs'!A4" display="'" xr:uid="{A51BF985-F417-4F47-8F51-6360A022D5BB}"/>
    <hyperlink ref="G59" location="'Fixed inputs'!$C$381" display="'Fixed inputs'!$C$381" xr:uid="{EA4FE9DD-F2FE-47C0-B605-49B2B89F9B6F}"/>
    <hyperlink ref="F60" location="'Fixed inputs'!A4" display="'" xr:uid="{DAC2738F-2BF1-4358-B599-ED4A26F6C5A9}"/>
    <hyperlink ref="G60" location="'Fixed inputs'!$C$390" display="'Fixed inputs'!$C$390" xr:uid="{78395C6B-E251-4E85-A323-F5375401ED09}"/>
    <hyperlink ref="F62" location="'DNO inputs'!A4" display="'" xr:uid="{1391EBB5-5C7A-45A5-8EB5-5A372EF25C51}"/>
    <hyperlink ref="G62" location="'DNO inputs'!$C$15" display="'DNO inputs'!$C$15" xr:uid="{054CF894-B699-4EEF-90C9-0F96839881C5}"/>
    <hyperlink ref="F63" location="'DNO inputs'!A4" display="'" xr:uid="{CAFB2E1B-4471-47A8-8C80-1D1DA1E4957C}"/>
    <hyperlink ref="G63" location="'DNO inputs'!$C$21" display="'DNO inputs'!$C$21" xr:uid="{8A37F5EA-524D-483C-813A-0E99E576876A}"/>
    <hyperlink ref="F64" location="'DNO inputs'!A4" display="'" xr:uid="{5E6365FB-DBE6-4DC6-92DD-67FA27AEA50F}"/>
    <hyperlink ref="G64" location="'DNO inputs'!$C$32" display="'DNO inputs'!$C$32" xr:uid="{D3CD49C2-B430-43A9-A0B1-5B466E8EBC99}"/>
    <hyperlink ref="F65" location="'DNO inputs'!A4" display="'" xr:uid="{86B48916-048E-4616-82FE-E0671A7FA2E6}"/>
    <hyperlink ref="G65" location="'DNO inputs'!$C$44" display="'DNO inputs'!$C$44" xr:uid="{B08A66A8-271D-48C8-ADDB-8DAD0CFBCC55}"/>
    <hyperlink ref="F66" location="'DNO inputs'!A4" display="'" xr:uid="{D7930274-063D-400D-B9BA-A8116A28024B}"/>
    <hyperlink ref="G66" location="'DNO inputs'!$C$55" display="'DNO inputs'!$C$55" xr:uid="{0C9EF5FB-EA5A-48A6-AF75-EE65FD7218E9}"/>
    <hyperlink ref="F67" location="'DNO inputs'!A4" display="'" xr:uid="{A02A0ADA-61FF-47C5-8A19-C8B6130C1C23}"/>
    <hyperlink ref="G67" location="'DNO inputs'!$C$147" display="'DNO inputs'!$C$147" xr:uid="{08DFA42D-7751-40FD-A5F3-9799925BA325}"/>
    <hyperlink ref="F68" location="'DNO inputs'!A4" display="'" xr:uid="{85AF8B57-5226-4731-9323-386C99942B4C}"/>
    <hyperlink ref="G68" location="'DNO inputs'!$C$238" display="'DNO inputs'!$C$238" xr:uid="{D9E547B3-D505-49DF-AC7F-5650935DC91C}"/>
    <hyperlink ref="F69" location="'DNO inputs'!A4" display="'" xr:uid="{06A97C00-88D9-4F8B-AFB3-74CE7333311D}"/>
    <hyperlink ref="G69" location="'DNO inputs'!$C$279" display="'DNO inputs'!$C$279" xr:uid="{EA6847B1-6CE6-4B5F-9A9C-7FC1B3E607A4}"/>
    <hyperlink ref="F70" location="'DNO inputs'!A4" display="'" xr:uid="{D588A2CE-804D-4521-AC33-F95B14CE20D9}"/>
    <hyperlink ref="G70" location="'DNO inputs'!$C$320" display="'DNO inputs'!$C$320" xr:uid="{61D3D30B-6DF0-4E24-9CF7-49C500EF1475}"/>
    <hyperlink ref="F71" location="'DNO inputs'!A4" display="'" xr:uid="{F62C2648-5B7A-4771-9145-5FD6710D9495}"/>
    <hyperlink ref="G71" location="'DNO inputs'!$C$331" display="'DNO inputs'!$C$331" xr:uid="{0E9BC1BA-0699-430D-BB46-07708D33280F}"/>
    <hyperlink ref="F72" location="'DNO inputs'!A4" display="'" xr:uid="{3427E878-3F7B-4FBE-99D6-C196A0FB364D}"/>
    <hyperlink ref="G72" location="'DNO inputs'!$C$343" display="'DNO inputs'!$C$343" xr:uid="{24BF2FBB-2227-49BD-9C1A-0AA177A8C48F}"/>
    <hyperlink ref="F73" location="'DNO inputs'!A4" display="'" xr:uid="{88D887F4-DBE6-4545-8179-4270AD8DDC90}"/>
    <hyperlink ref="G73" location="'DNO inputs'!$C$350" display="'DNO inputs'!$C$350" xr:uid="{84EC4705-7781-4786-B698-A43B70F19EAB}"/>
    <hyperlink ref="F74" location="'DNO inputs'!A4" display="'" xr:uid="{8C48A91E-D20B-470B-80A2-6D4AA8F9C00E}"/>
    <hyperlink ref="G74" location="'DNO inputs'!$C$359" display="'DNO inputs'!$C$359" xr:uid="{ADBFD8D0-87D5-4612-BACD-1D31495D7653}"/>
    <hyperlink ref="F75" location="'DNO inputs'!A4" display="'" xr:uid="{EF4A0D89-E085-4A3B-9928-A83FF542C550}"/>
    <hyperlink ref="G75" location="'DNO inputs'!$C$365" display="'DNO inputs'!$C$365" xr:uid="{24EFC407-58E6-425B-AF26-BF9D2D898002}"/>
    <hyperlink ref="F76" location="'DNO inputs'!A4" display="'" xr:uid="{426BA434-0FA4-4DBB-874E-C6A99B46CD1D}"/>
    <hyperlink ref="G76" location="'DNO inputs'!$C$371" display="'DNO inputs'!$C$371" xr:uid="{3A2AF7C7-1770-4C38-A3F8-5793D8682888}"/>
    <hyperlink ref="F77" location="'DNO inputs'!A4" display="'" xr:uid="{E6E1EA48-FFB1-40D3-8B6C-578B9A2F02A4}"/>
    <hyperlink ref="G77" location="'DNO inputs'!$C$378" display="'DNO inputs'!$C$378" xr:uid="{415BF9BA-5E4A-497B-9010-6E58ABA7C875}"/>
    <hyperlink ref="F78" location="'DNO inputs'!A4" display="'" xr:uid="{948B6625-4975-419B-B945-E66D0443F2A9}"/>
    <hyperlink ref="G78" location="'DNO inputs'!$C$387" display="'DNO inputs'!$C$387" xr:uid="{9F33423D-954F-4922-A218-277E33F30906}"/>
    <hyperlink ref="F79" location="'MEAV'!A4" display="'" xr:uid="{E724B077-7E1E-48FB-AFB8-21974E462243}"/>
    <hyperlink ref="G79" location="'MEAV'!$C$18" display="'MEAV'!$C$18" xr:uid="{0B06093B-1496-4198-B9D9-54E38759138F}"/>
    <hyperlink ref="F80" location="'MEAV'!A4" display="'" xr:uid="{9B4CCED6-E24F-47D3-A83F-56629D2E8A8E}"/>
    <hyperlink ref="G80" location="'MEAV'!$C$27" display="'MEAV'!$C$27" xr:uid="{9A280E60-7C9E-43CD-A00A-7143682E669B}"/>
    <hyperlink ref="F81" location="'MEAV'!A4" display="'" xr:uid="{74193CEE-820B-49E8-A8F3-F6BB019789EE}"/>
    <hyperlink ref="G81" location="'MEAV'!$C$49" display="'MEAV'!$C$49" xr:uid="{F8B5AABE-FB1C-4FA2-846C-8DAEE117A792}"/>
    <hyperlink ref="F82" location="'MEAV'!A4" display="'" xr:uid="{0DB7BFA0-4FCE-4544-887B-C9E22FF250E8}"/>
    <hyperlink ref="G82" location="'MEAV'!$C$80" display="'MEAV'!$C$80" xr:uid="{F4D72708-CEBD-47BC-A1F4-E82AB4741FEA}"/>
    <hyperlink ref="F83" location="'MEAV'!A4" display="'" xr:uid="{DBD411FF-D9F7-4AAD-B7E5-DF20C2DF97A4}"/>
    <hyperlink ref="G83" location="'MEAV'!$C$103" display="'MEAV'!$C$103" xr:uid="{AA68BACF-8254-4F89-A59E-4DFE1F92A970}"/>
    <hyperlink ref="F84" location="'MEAV'!A4" display="'" xr:uid="{E67B673B-1903-457E-ADD8-21329A4F800B}"/>
    <hyperlink ref="G84" location="'MEAV'!$C$122" display="'MEAV'!$C$122" xr:uid="{81656A2B-AF93-426E-9561-B4F8607DAC09}"/>
    <hyperlink ref="F85" location="'Expenditure'!A4" display="'" xr:uid="{25FE14C2-912E-4AD8-B125-AC66E3F6946A}"/>
    <hyperlink ref="G85" location="'Expenditure'!$C$16" display="'Expenditure'!$C$16" xr:uid="{B8E1C013-CCF7-4F97-94F1-28C969316271}"/>
    <hyperlink ref="F86" location="'Expenditure'!A4" display="'" xr:uid="{1A6C4724-B5AC-4BF0-829F-391F265894EA}"/>
    <hyperlink ref="G86" location="'Expenditure'!$C$36" display="'Expenditure'!$C$36" xr:uid="{A09D319F-4E7C-4444-8159-7FF7010AECBA}"/>
    <hyperlink ref="F87" location="'Expenditure'!A4" display="'" xr:uid="{215C4CE0-275E-45C5-B1ED-465646895730}"/>
    <hyperlink ref="G87" location="'Expenditure'!$C$58" display="'Expenditure'!$C$58" xr:uid="{8BB76BC2-F8B3-4A3A-94C2-0281AF644319}"/>
    <hyperlink ref="F88" location="'Expenditure'!A4" display="'" xr:uid="{CF8D620F-A9B6-46EA-879D-146152D418AF}"/>
    <hyperlink ref="G88" location="'Expenditure'!$C$71" display="'Expenditure'!$C$71" xr:uid="{14CF065F-6FE9-4736-A913-7DAF172C4C88}"/>
    <hyperlink ref="F89" location="'Expenditure'!A4" display="'" xr:uid="{4790798B-904A-4F05-8B05-7FCDF3F3573E}"/>
    <hyperlink ref="G89" location="'Expenditure'!$C$87" display="'Expenditure'!$C$87" xr:uid="{F4941CD2-2469-4489-A4F3-6D70CF2616BC}"/>
    <hyperlink ref="F90" location="'Expenditure'!A4" display="'" xr:uid="{D1AEFC8F-88E0-4CCB-825A-D4D749F90014}"/>
    <hyperlink ref="G90" location="'Expenditure'!$C$107" display="'Expenditure'!$C$107" xr:uid="{27981743-6093-43DB-ACD3-1EF3C690D9B4}"/>
    <hyperlink ref="F91" location="'Expenditure'!A4" display="'" xr:uid="{66C8D147-211E-4722-BF62-6494521573CF}"/>
    <hyperlink ref="G91" location="'Expenditure'!$C$126" display="'Expenditure'!$C$126" xr:uid="{06D4C57F-BFA1-4C34-9753-1053125FAC70}"/>
    <hyperlink ref="F92" location="'Expensed'!A4" display="'" xr:uid="{CF5BB221-D0FA-47E3-878C-11AB62351964}"/>
    <hyperlink ref="G92" location="'Expensed'!$C$18" display="'Expensed'!$C$18" xr:uid="{26D557C1-4F19-4EBF-8837-2496F177BE94}"/>
    <hyperlink ref="F93" location="'Expensed'!A4" display="'" xr:uid="{EC0472AF-2A96-4823-8CB9-DCFCE8937832}"/>
    <hyperlink ref="G93" location="'Expensed'!$C$34" display="'Expensed'!$C$34" xr:uid="{D40DD4A9-A1E6-42EE-9E42-26BE4BC0CE52}"/>
    <hyperlink ref="F94" location="'Expensed'!A4" display="'" xr:uid="{9E04F377-2CF5-4460-B666-A336ABB18DCD}"/>
    <hyperlink ref="G94" location="'Expensed'!$C$40" display="'Expensed'!$C$40" xr:uid="{B006572A-9057-47D2-A103-F867F342C720}"/>
    <hyperlink ref="F95" location="'Expensed'!A4" display="'" xr:uid="{EAAEE7FE-5FE8-4B44-91F5-35F012862E09}"/>
    <hyperlink ref="G95" location="'Expensed'!$C$65" display="'Expensed'!$C$65" xr:uid="{723725F8-30D8-4A0A-8ED7-954FD536D583}"/>
    <hyperlink ref="F96" location="'Capitalised'!A4" display="'" xr:uid="{11FD29B7-93C6-4346-B1BC-78A257904333}"/>
    <hyperlink ref="G96" location="'Capitalised'!$C$18" display="'Capitalised'!$C$18" xr:uid="{1AE5FA2F-5425-4243-ADAB-99C4E094B69F}"/>
    <hyperlink ref="F97" location="'Capitalised'!A4" display="'" xr:uid="{09154C3D-C3E4-45E8-9512-EA9AE3D2A228}"/>
    <hyperlink ref="G97" location="'Capitalised'!$C$27" display="'Capitalised'!$C$27" xr:uid="{CBE20C38-9DCC-459D-9CC4-19E63656BC87}"/>
    <hyperlink ref="F98" location="'Capitalised'!A4" display="'" xr:uid="{B62E2AE0-56E1-4C74-BDB1-EB27EBDAB8D9}"/>
    <hyperlink ref="G98" location="'Capitalised'!$C$47" display="'Capitalised'!$C$47" xr:uid="{3D6897E1-B65A-4A8B-AB0B-AC4F0CCC30CB}"/>
    <hyperlink ref="F99" location="'Rev allocation'!A4" display="'" xr:uid="{BC58525D-2047-4EF4-BE3B-43CFC5EFA7CC}"/>
    <hyperlink ref="G99" location="'Rev allocation'!$C$16" display="'Rev allocation'!$C$16" xr:uid="{5A169677-BB5E-4BC6-8426-FB5E80300CCC}"/>
    <hyperlink ref="F100" location="'Rev allocation'!A4" display="'" xr:uid="{BA1DC274-D0FB-40E5-A0D5-0E700ACD04AE}"/>
    <hyperlink ref="G100" location="'Rev allocation'!$C$31" display="'Rev allocation'!$C$31" xr:uid="{27F3F1D4-C931-4DEE-B0A4-32876FC694CB}"/>
    <hyperlink ref="F101" location="'Rev allocation'!A4" display="'" xr:uid="{F98C88E3-845E-4D05-90F2-DCF8204FB122}"/>
    <hyperlink ref="G101" location="'Rev allocation'!$C$41" display="'Rev allocation'!$C$41" xr:uid="{0027446D-289B-4FBD-8FBC-7004C342AD0C}"/>
    <hyperlink ref="F102" location="'Rev allocation'!A4" display="'" xr:uid="{67C33FDB-70E8-44E8-B6A4-348608186A63}"/>
    <hyperlink ref="G102" location="'Rev allocation'!$C$56" display="'Rev allocation'!$C$56" xr:uid="{47FE8D33-D7B0-4953-9A35-6331D873A83D}"/>
    <hyperlink ref="F103" location="'Rev allocation'!A4" display="'" xr:uid="{6D873CAB-F618-4D34-8FC5-AD2D338EEF77}"/>
    <hyperlink ref="G103" location="'Rev allocation'!$C$72" display="'Rev allocation'!$C$72" xr:uid="{F720CF12-C789-45BB-99F1-786150E0A15F}"/>
    <hyperlink ref="F104" location="'Rev allocation'!A4" display="'" xr:uid="{799A2366-5878-438F-ACF2-F6A211CAD912}"/>
    <hyperlink ref="G104" location="'Rev allocation'!$C$80" display="'Rev allocation'!$C$80" xr:uid="{641DE84E-7F85-454E-B57F-9604124E2368}"/>
    <hyperlink ref="F105" location="'Rev allocation'!A4" display="'" xr:uid="{5C35B871-8BE6-4615-9E83-EAAF853B2DF5}"/>
    <hyperlink ref="G105" location="'Rev allocation'!$C$90" display="'Rev allocation'!$C$90" xr:uid="{19B87B83-FF80-4009-8F50-B48DE80436FA}"/>
    <hyperlink ref="F106" location="'Rev allocation'!A4" display="'" xr:uid="{5C15E447-5EF3-4BA2-97AD-2CC5E506BAEB}"/>
    <hyperlink ref="G106" location="'Rev allocation'!$C$126" display="'Rev allocation'!$C$126" xr:uid="{26CF13BB-6F67-499C-9E70-D400ED2DE059}"/>
    <hyperlink ref="F107" location="'Rev allocation'!A4" display="'" xr:uid="{3E813A2B-36FE-4666-A39D-A590597DB44F}"/>
    <hyperlink ref="G107" location="'Rev allocation'!$C$142" display="'Rev allocation'!$C$142" xr:uid="{5BC3F828-8473-41DB-93D1-B5B0BA806482}"/>
    <hyperlink ref="F108" location="'Rev allocation'!A4" display="'" xr:uid="{76771CAF-FF64-44D3-B7FD-D4C0589544D0}"/>
    <hyperlink ref="G108" location="'Rev allocation'!$C$156" display="'Rev allocation'!$C$156" xr:uid="{80827CB5-DA0A-4215-A80C-04BAFA45DE48}"/>
    <hyperlink ref="F109" location="'Rev allocation'!A4" display="'" xr:uid="{6175A4B1-6641-43DF-B796-E9BABEBBCC51}"/>
    <hyperlink ref="G109" location="'Rev allocation'!$C$160" display="'Rev allocation'!$C$160" xr:uid="{B2E68243-548D-47C5-85BA-705DF2BF4BEE}"/>
    <hyperlink ref="F110" location="'Direct'!A4" display="'" xr:uid="{D33BC462-6D2E-4D30-87E6-AEFDEF7566CB}"/>
    <hyperlink ref="G110" location="'Direct'!$C$18" display="'Direct'!$C$18" xr:uid="{265D0196-65D6-4676-9924-DC82A9F1EE25}"/>
    <hyperlink ref="F111" location="'Direct'!A4" display="'" xr:uid="{503BA1A3-F887-4B38-BD99-FC8B7DC61BF5}"/>
    <hyperlink ref="G111" location="'Direct'!$C$32" display="'Direct'!$C$32" xr:uid="{4FCC517F-6108-4B7B-9F1B-1D620ACB72A0}"/>
    <hyperlink ref="F112" location="'EDCM discounts'!A4" display="'" xr:uid="{8D24F437-C363-4CC6-AF27-C0FED11CFC63}"/>
    <hyperlink ref="G112" location="'EDCM discounts'!$C$16" display="'EDCM discounts'!$C$16" xr:uid="{FBE9D0BE-0BD6-4A33-80F5-0FB0F5338653}"/>
    <hyperlink ref="F113" location="'EDCM discounts'!A4" display="'" xr:uid="{11B166A6-F273-41A9-A757-9FEE1358E1A6}"/>
    <hyperlink ref="G113" location="'EDCM discounts'!$C$32" display="'EDCM discounts'!$C$32" xr:uid="{B5B1FFDE-19EF-4FDE-BE30-B5ED57EC946E}"/>
    <hyperlink ref="F114" location="'EDCM discounts'!A4" display="'" xr:uid="{546552B1-201F-4CCB-B63C-2B06BB6CC64D}"/>
    <hyperlink ref="G114" location="'EDCM discounts'!$C$50" display="'EDCM discounts'!$C$50" xr:uid="{9D1E1B0E-DF27-4FCC-AEC9-9DDC314B891A}"/>
    <hyperlink ref="F115" location="'EDCM discounts'!A4" display="'" xr:uid="{87DA2D16-FFFE-49FB-A5D0-2A306155172A}"/>
    <hyperlink ref="G115" location="'EDCM discounts'!$C$62" display="'EDCM discounts'!$C$62" xr:uid="{1AE5E854-C09E-4F96-9653-F565DFD5D820}"/>
    <hyperlink ref="F116" location="'EDCM discounts'!A4" display="'" xr:uid="{BFDE3951-02B6-4ABC-90B8-AB1820721F64}"/>
    <hyperlink ref="G116" location="'EDCM discounts'!$C$79" display="'EDCM discounts'!$C$79" xr:uid="{86EC04D4-7849-4C2F-BEC8-DA256BE6D9DA}"/>
    <hyperlink ref="F117" location="'EDCM discounts'!A4" display="'" xr:uid="{0E266581-D086-461D-8580-7A4D44D56809}"/>
    <hyperlink ref="G117" location="'EDCM discounts'!$C$91" display="'EDCM discounts'!$C$91" xr:uid="{88C7E6DF-66EC-4BD0-85A0-914A5E1FF9E3}"/>
    <hyperlink ref="F118" location="'EDCM discounts'!A4" display="'" xr:uid="{9835FD34-171D-4F28-A0BE-B464FD56800F}"/>
    <hyperlink ref="G118" location="'EDCM discounts'!$C$100" display="'EDCM discounts'!$C$100" xr:uid="{C8825C13-67A1-4DAF-9289-B1118B88178D}"/>
    <hyperlink ref="F119" location="'CDCM discounts'!A4" display="'" xr:uid="{6E3CA70E-F210-44DC-8DC4-0A55F2C54154}"/>
    <hyperlink ref="G119" location="'CDCM discounts'!$C$15" display="'CDCM discounts'!$C$15" xr:uid="{33361E12-7C13-4154-8691-DE2593BF0227}"/>
    <hyperlink ref="F120" location="'CDCM discounts'!A4" display="'" xr:uid="{6F700A6F-2E41-4EEB-8712-84074B7CCEAC}"/>
    <hyperlink ref="G120" location="'CDCM discounts'!$C$25" display="'CDCM discounts'!$C$25" xr:uid="{48ED23C7-5D9A-4C9C-9534-3789169A81C4}"/>
    <hyperlink ref="F121" location="'CDCM discounts'!A4" display="'" xr:uid="{6C118EC8-C713-473A-BD08-81BFFD0F2D96}"/>
    <hyperlink ref="G121" location="'CDCM discounts'!$C$33" display="'CDCM discounts'!$C$33" xr:uid="{7B82B230-765C-4B71-8941-8390300CAC8E}"/>
    <hyperlink ref="F122" location="'Output to other models'!A4" display="'" xr:uid="{8E07803F-C19D-4D64-A056-2C49BFDB2F7E}"/>
    <hyperlink ref="G122" location="'Output to other models'!$C$15" display="'Output to other models'!$C$15" xr:uid="{5F78ECD6-5EDF-4934-B86A-C26DC906F3EE}"/>
    <hyperlink ref="F123" location="'Output to other models'!A4" display="'" xr:uid="{F01F9A2B-B858-4F50-8BC8-601258D25413}"/>
    <hyperlink ref="G123" location="'Output to other models'!$C$25" display="'Output to other models'!$C$25" xr:uid="{F4478A6D-2AAE-47C8-A77C-2BA7AAA37209}"/>
    <hyperlink ref="G61" location="'Fixed inputs'!C405" display="'Fixed inputs'!C405" xr:uid="{2403637F-604B-454C-AED4-4833BE17FFAD}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5" tint="0.59999389629810485"/>
  </sheetPr>
  <dimension ref="A1:DA40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336" sqref="A33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05" x14ac:dyDescent="0.25">
      <c r="A1" s="91" t="str">
        <f ca="1">MID(CELL("filename",A1),FIND("]",CELL("filename",A1))+1,255)</f>
        <v>Fixed inputs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1"/>
      <c r="P1" s="89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</row>
    <row r="2" spans="1:105" x14ac:dyDescent="0.25">
      <c r="A2" s="91" t="str">
        <f>Cover!D21&amp;" - "&amp;Cover!D23</f>
        <v>Electricity North West Limited - v1 Final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1"/>
      <c r="P2" s="89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</row>
    <row r="3" spans="1:105" x14ac:dyDescent="0.25">
      <c r="A3" s="93" t="str">
        <f>Cover!D2&amp;" - "&amp;Cover!D8&amp;" v"&amp;Cover!D10&amp;" - "&amp;Cover!D19</f>
        <v>PCDM charging model - Release for charge setting v4 - 2022/23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4"/>
      <c r="P3" s="90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</row>
    <row r="4" spans="1:105" s="1" customFormat="1" x14ac:dyDescent="0.25">
      <c r="A4" s="68"/>
      <c r="B4" s="68"/>
      <c r="C4" s="68"/>
      <c r="D4" s="68"/>
      <c r="E4" s="68"/>
      <c r="F4" s="68"/>
      <c r="G4" s="68"/>
      <c r="H4" s="69"/>
      <c r="I4" s="69"/>
      <c r="J4" s="69"/>
      <c r="K4" s="69"/>
      <c r="L4" s="69"/>
      <c r="M4" s="69"/>
      <c r="N4" s="69"/>
      <c r="O4" s="68"/>
      <c r="P4" s="122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</row>
    <row r="5" spans="1:105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100"/>
      <c r="K5" s="100"/>
      <c r="L5" s="100"/>
      <c r="M5" s="100"/>
      <c r="N5" s="124"/>
      <c r="O5" s="98" t="s">
        <v>34</v>
      </c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</row>
    <row r="6" spans="1:105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8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</row>
    <row r="7" spans="1:105" x14ac:dyDescent="0.25">
      <c r="A7" s="96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</row>
    <row r="8" spans="1:105" x14ac:dyDescent="0.25">
      <c r="A8" s="68"/>
      <c r="B8" s="68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8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</row>
    <row r="9" spans="1:105" x14ac:dyDescent="0.25">
      <c r="A9" s="68"/>
      <c r="B9" s="68"/>
      <c r="C9" s="104" t="s">
        <v>680</v>
      </c>
      <c r="D9" s="104"/>
      <c r="E9" s="68"/>
      <c r="F9" s="68"/>
      <c r="G9" s="68"/>
      <c r="H9" s="69"/>
      <c r="I9" s="69"/>
      <c r="J9" s="69"/>
      <c r="K9" s="69"/>
      <c r="L9" s="69"/>
      <c r="M9" s="69"/>
      <c r="N9" s="69"/>
      <c r="O9" s="68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</row>
    <row r="10" spans="1:105" x14ac:dyDescent="0.25">
      <c r="A10" s="68"/>
      <c r="B10" s="68"/>
      <c r="C10" s="104"/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8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</row>
    <row r="11" spans="1:105" x14ac:dyDescent="0.25">
      <c r="A11" s="96"/>
      <c r="B11" s="102" t="s">
        <v>178</v>
      </c>
      <c r="C11" s="102"/>
      <c r="D11" s="102"/>
      <c r="E11" s="102"/>
      <c r="F11" s="102"/>
      <c r="G11" s="102"/>
      <c r="H11" s="103"/>
      <c r="I11" s="103"/>
      <c r="J11" s="103"/>
      <c r="K11" s="103"/>
      <c r="L11" s="103"/>
      <c r="M11" s="103"/>
      <c r="N11" s="103"/>
      <c r="O11" s="10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</row>
    <row r="12" spans="1:105" x14ac:dyDescent="0.25">
      <c r="A12" s="68"/>
      <c r="B12" s="68"/>
      <c r="C12" s="68"/>
      <c r="D12" s="68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68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</row>
    <row r="13" spans="1:105" x14ac:dyDescent="0.25">
      <c r="A13" s="68"/>
      <c r="B13" s="68"/>
      <c r="C13" s="104" t="s">
        <v>431</v>
      </c>
      <c r="D13" s="104"/>
      <c r="E13" s="68"/>
      <c r="F13" s="68"/>
      <c r="G13" s="68"/>
      <c r="H13" s="69"/>
      <c r="I13" s="69"/>
      <c r="J13" s="69"/>
      <c r="K13" s="69"/>
      <c r="L13" s="69"/>
      <c r="M13" s="69"/>
      <c r="N13" s="69"/>
      <c r="O13" s="68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</row>
    <row r="14" spans="1:105" x14ac:dyDescent="0.25">
      <c r="A14" s="68"/>
      <c r="B14" s="68"/>
      <c r="C14" s="104"/>
      <c r="D14" s="104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8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</row>
    <row r="15" spans="1:105" s="1" customFormat="1" x14ac:dyDescent="0.25">
      <c r="A15" s="68"/>
      <c r="B15" s="68"/>
      <c r="C15" s="105" t="s">
        <v>613</v>
      </c>
      <c r="D15" s="105"/>
      <c r="E15" s="105"/>
      <c r="F15" s="105"/>
      <c r="G15" s="105"/>
      <c r="H15" s="106"/>
      <c r="I15" s="106"/>
      <c r="J15" s="106"/>
      <c r="K15" s="106"/>
      <c r="L15" s="106"/>
      <c r="M15" s="106"/>
      <c r="N15" s="106"/>
      <c r="O15" s="105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</row>
    <row r="16" spans="1:105" s="1" customFormat="1" x14ac:dyDescent="0.25">
      <c r="A16" s="68"/>
      <c r="B16" s="68"/>
      <c r="C16" s="104"/>
      <c r="D16" s="104"/>
      <c r="E16" s="68"/>
      <c r="F16" s="68"/>
      <c r="G16" s="68"/>
      <c r="H16" s="69"/>
      <c r="I16" s="69"/>
      <c r="J16" s="69"/>
      <c r="K16" s="69"/>
      <c r="L16" s="69"/>
      <c r="M16" s="69"/>
      <c r="N16" s="69"/>
      <c r="O16" s="68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</row>
    <row r="17" spans="1:105" x14ac:dyDescent="0.25">
      <c r="A17" s="68"/>
      <c r="B17" s="68"/>
      <c r="C17" s="68"/>
      <c r="D17" s="68"/>
      <c r="E17" s="110" t="s">
        <v>486</v>
      </c>
      <c r="F17" s="68"/>
      <c r="G17" s="110" t="s">
        <v>179</v>
      </c>
      <c r="H17" s="23">
        <f>10^6</f>
        <v>1000000</v>
      </c>
      <c r="I17" s="125"/>
      <c r="J17" s="125"/>
      <c r="K17" s="125"/>
      <c r="L17" s="125"/>
      <c r="M17" s="125"/>
      <c r="N17" s="69"/>
      <c r="O17" s="68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</row>
    <row r="18" spans="1:105" x14ac:dyDescent="0.25">
      <c r="A18" s="68"/>
      <c r="B18" s="68"/>
      <c r="C18" s="68"/>
      <c r="D18" s="68"/>
      <c r="E18" s="104"/>
      <c r="F18" s="68"/>
      <c r="G18" s="68"/>
      <c r="H18" s="69"/>
      <c r="I18" s="69"/>
      <c r="J18" s="69"/>
      <c r="K18" s="69"/>
      <c r="L18" s="69"/>
      <c r="M18" s="69"/>
      <c r="N18" s="69"/>
      <c r="O18" s="68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</row>
    <row r="19" spans="1:105" x14ac:dyDescent="0.25">
      <c r="A19" s="96"/>
      <c r="B19" s="102" t="s">
        <v>671</v>
      </c>
      <c r="C19" s="102"/>
      <c r="D19" s="102"/>
      <c r="E19" s="102"/>
      <c r="F19" s="102"/>
      <c r="G19" s="102"/>
      <c r="H19" s="103"/>
      <c r="I19" s="103"/>
      <c r="J19" s="103"/>
      <c r="K19" s="103"/>
      <c r="L19" s="103"/>
      <c r="M19" s="103"/>
      <c r="N19" s="103"/>
      <c r="O19" s="10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</row>
    <row r="20" spans="1:105" x14ac:dyDescent="0.25">
      <c r="A20" s="68"/>
      <c r="B20" s="68"/>
      <c r="C20" s="68"/>
      <c r="D20" s="68"/>
      <c r="E20" s="68"/>
      <c r="F20" s="68"/>
      <c r="G20" s="68"/>
      <c r="H20" s="69"/>
      <c r="I20" s="69"/>
      <c r="J20" s="69"/>
      <c r="K20" s="69"/>
      <c r="L20" s="69"/>
      <c r="M20" s="69"/>
      <c r="N20" s="69"/>
      <c r="O20" s="68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</row>
    <row r="21" spans="1:105" x14ac:dyDescent="0.25">
      <c r="A21" s="68"/>
      <c r="B21" s="68"/>
      <c r="C21" s="104" t="s">
        <v>681</v>
      </c>
      <c r="D21" s="104"/>
      <c r="E21" s="68"/>
      <c r="F21" s="68"/>
      <c r="G21" s="68"/>
      <c r="H21" s="69"/>
      <c r="I21" s="69"/>
      <c r="J21" s="69"/>
      <c r="K21" s="69"/>
      <c r="L21" s="69"/>
      <c r="M21" s="69"/>
      <c r="N21" s="69"/>
      <c r="O21" s="68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</row>
    <row r="22" spans="1:105" x14ac:dyDescent="0.25">
      <c r="A22" s="68"/>
      <c r="B22" s="68"/>
      <c r="C22" s="104"/>
      <c r="D22" s="104"/>
      <c r="E22" s="68"/>
      <c r="F22" s="68"/>
      <c r="G22" s="68"/>
      <c r="H22" s="69"/>
      <c r="I22" s="69"/>
      <c r="J22" s="69"/>
      <c r="K22" s="69"/>
      <c r="L22" s="69"/>
      <c r="M22" s="69"/>
      <c r="N22" s="69"/>
      <c r="O22" s="68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2"/>
      <c r="CT22" s="122"/>
      <c r="CU22" s="122"/>
      <c r="CV22" s="122"/>
      <c r="CW22" s="122"/>
      <c r="CX22" s="122"/>
      <c r="CY22" s="122"/>
      <c r="CZ22" s="122"/>
      <c r="DA22" s="122"/>
    </row>
    <row r="23" spans="1:105" x14ac:dyDescent="0.25">
      <c r="A23" s="96"/>
      <c r="B23" s="96"/>
      <c r="C23" s="105" t="s">
        <v>643</v>
      </c>
      <c r="D23" s="105"/>
      <c r="E23" s="105"/>
      <c r="F23" s="105"/>
      <c r="G23" s="105"/>
      <c r="H23" s="106"/>
      <c r="I23" s="106"/>
      <c r="J23" s="106"/>
      <c r="K23" s="106"/>
      <c r="L23" s="106"/>
      <c r="M23" s="106"/>
      <c r="N23" s="106"/>
      <c r="O23" s="105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122"/>
      <c r="CJ23" s="122"/>
      <c r="CK23" s="122"/>
      <c r="CL23" s="122"/>
      <c r="CM23" s="122"/>
      <c r="CN23" s="122"/>
      <c r="CO23" s="122"/>
      <c r="CP23" s="122"/>
      <c r="CQ23" s="122"/>
      <c r="CR23" s="122"/>
      <c r="CS23" s="122"/>
      <c r="CT23" s="122"/>
      <c r="CU23" s="122"/>
      <c r="CV23" s="122"/>
      <c r="CW23" s="122"/>
      <c r="CX23" s="122"/>
      <c r="CY23" s="122"/>
      <c r="CZ23" s="122"/>
      <c r="DA23" s="122"/>
    </row>
    <row r="24" spans="1:105" x14ac:dyDescent="0.25">
      <c r="A24" s="68"/>
      <c r="B24" s="68"/>
      <c r="C24" s="104"/>
      <c r="D24" s="104"/>
      <c r="E24" s="68"/>
      <c r="F24" s="68"/>
      <c r="G24" s="68"/>
      <c r="H24" s="69"/>
      <c r="I24" s="69"/>
      <c r="J24" s="69"/>
      <c r="K24" s="69"/>
      <c r="L24" s="69"/>
      <c r="M24" s="69"/>
      <c r="N24" s="69"/>
      <c r="O24" s="68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122"/>
      <c r="CG24" s="122"/>
      <c r="CH24" s="122"/>
      <c r="CI24" s="122"/>
      <c r="CJ24" s="122"/>
      <c r="CK24" s="122"/>
      <c r="CL24" s="122"/>
      <c r="CM24" s="122"/>
      <c r="CN24" s="122"/>
      <c r="CO24" s="122"/>
      <c r="CP24" s="122"/>
      <c r="CQ24" s="122"/>
      <c r="CR24" s="122"/>
      <c r="CS24" s="122"/>
      <c r="CT24" s="122"/>
      <c r="CU24" s="122"/>
      <c r="CV24" s="122"/>
      <c r="CW24" s="122"/>
      <c r="CX24" s="122"/>
      <c r="CY24" s="122"/>
      <c r="CZ24" s="122"/>
      <c r="DA24" s="122"/>
    </row>
    <row r="25" spans="1:105" x14ac:dyDescent="0.25">
      <c r="A25" s="68"/>
      <c r="B25" s="68"/>
      <c r="C25" s="104"/>
      <c r="D25" s="104" t="s">
        <v>558</v>
      </c>
      <c r="E25" s="68"/>
      <c r="F25" s="68"/>
      <c r="G25" s="68"/>
      <c r="H25" s="69"/>
      <c r="I25" s="69"/>
      <c r="J25" s="69"/>
      <c r="K25" s="69"/>
      <c r="L25" s="69"/>
      <c r="M25" s="69"/>
      <c r="N25" s="69"/>
      <c r="O25" s="68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  <c r="BT25" s="122"/>
      <c r="BU25" s="122"/>
      <c r="BV25" s="122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2"/>
      <c r="CH25" s="122"/>
      <c r="CI25" s="122"/>
      <c r="CJ25" s="122"/>
      <c r="CK25" s="122"/>
      <c r="CL25" s="122"/>
      <c r="CM25" s="122"/>
      <c r="CN25" s="122"/>
      <c r="CO25" s="122"/>
      <c r="CP25" s="122"/>
      <c r="CQ25" s="122"/>
      <c r="CR25" s="122"/>
      <c r="CS25" s="122"/>
      <c r="CT25" s="122"/>
      <c r="CU25" s="122"/>
      <c r="CV25" s="122"/>
      <c r="CW25" s="122"/>
      <c r="CX25" s="122"/>
      <c r="CY25" s="122"/>
      <c r="CZ25" s="122"/>
      <c r="DA25" s="122"/>
    </row>
    <row r="26" spans="1:105" x14ac:dyDescent="0.25">
      <c r="A26" s="68"/>
      <c r="B26" s="68"/>
      <c r="C26" s="104"/>
      <c r="D26" s="104"/>
      <c r="E26" s="68"/>
      <c r="F26" s="68"/>
      <c r="G26" s="68"/>
      <c r="H26" s="69"/>
      <c r="I26" s="69"/>
      <c r="J26" s="69"/>
      <c r="K26" s="69"/>
      <c r="L26" s="69"/>
      <c r="M26" s="69"/>
      <c r="N26" s="69"/>
      <c r="O26" s="68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  <c r="BX26" s="122"/>
      <c r="BY26" s="122"/>
      <c r="BZ26" s="122"/>
      <c r="CA26" s="122"/>
      <c r="CB26" s="122"/>
      <c r="CC26" s="122"/>
      <c r="CD26" s="122"/>
      <c r="CE26" s="122"/>
      <c r="CF26" s="122"/>
      <c r="CG26" s="122"/>
      <c r="CH26" s="122"/>
      <c r="CI26" s="122"/>
      <c r="CJ26" s="122"/>
      <c r="CK26" s="122"/>
      <c r="CL26" s="122"/>
      <c r="CM26" s="122"/>
      <c r="CN26" s="122"/>
      <c r="CO26" s="122"/>
      <c r="CP26" s="122"/>
      <c r="CQ26" s="122"/>
      <c r="CR26" s="122"/>
      <c r="CS26" s="122"/>
      <c r="CT26" s="122"/>
      <c r="CU26" s="122"/>
      <c r="CV26" s="122"/>
      <c r="CW26" s="122"/>
      <c r="CX26" s="122"/>
      <c r="CY26" s="122"/>
      <c r="CZ26" s="122"/>
      <c r="DA26" s="122"/>
    </row>
    <row r="27" spans="1:105" x14ac:dyDescent="0.25">
      <c r="A27" s="110"/>
      <c r="B27" s="68"/>
      <c r="C27" s="68"/>
      <c r="D27" s="104"/>
      <c r="E27" s="110" t="s">
        <v>305</v>
      </c>
      <c r="F27" s="68"/>
      <c r="G27" s="110" t="s">
        <v>44</v>
      </c>
      <c r="H27" s="24">
        <v>1</v>
      </c>
      <c r="I27" s="126" t="s">
        <v>314</v>
      </c>
      <c r="J27" s="126"/>
      <c r="K27" s="126"/>
      <c r="L27" s="126"/>
      <c r="M27" s="126"/>
      <c r="N27" s="127"/>
      <c r="O27" s="110" t="s">
        <v>565</v>
      </c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  <c r="BS27" s="122"/>
      <c r="BT27" s="122"/>
      <c r="BU27" s="122"/>
      <c r="BV27" s="122"/>
      <c r="BW27" s="122"/>
      <c r="BX27" s="122"/>
      <c r="BY27" s="122"/>
      <c r="BZ27" s="122"/>
      <c r="CA27" s="122"/>
      <c r="CB27" s="122"/>
      <c r="CC27" s="122"/>
      <c r="CD27" s="122"/>
      <c r="CE27" s="122"/>
      <c r="CF27" s="122"/>
      <c r="CG27" s="122"/>
      <c r="CH27" s="122"/>
      <c r="CI27" s="122"/>
      <c r="CJ27" s="122"/>
      <c r="CK27" s="122"/>
      <c r="CL27" s="122"/>
      <c r="CM27" s="122"/>
      <c r="CN27" s="122"/>
      <c r="CO27" s="122"/>
      <c r="CP27" s="122"/>
      <c r="CQ27" s="122"/>
      <c r="CR27" s="122"/>
      <c r="CS27" s="122"/>
      <c r="CT27" s="122"/>
      <c r="CU27" s="122"/>
      <c r="CV27" s="122"/>
      <c r="CW27" s="122"/>
      <c r="CX27" s="122"/>
      <c r="CY27" s="122"/>
      <c r="CZ27" s="122"/>
      <c r="DA27" s="122"/>
    </row>
    <row r="28" spans="1:105" x14ac:dyDescent="0.25">
      <c r="A28" s="68"/>
      <c r="B28" s="68"/>
      <c r="C28" s="68"/>
      <c r="D28" s="68"/>
      <c r="E28" s="104"/>
      <c r="F28" s="68"/>
      <c r="G28" s="68"/>
      <c r="H28" s="69"/>
      <c r="I28" s="69"/>
      <c r="J28" s="69"/>
      <c r="K28" s="69"/>
      <c r="L28" s="69"/>
      <c r="M28" s="69"/>
      <c r="N28" s="69"/>
      <c r="O28" s="68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122"/>
      <c r="DA28" s="122"/>
    </row>
    <row r="29" spans="1:105" x14ac:dyDescent="0.25">
      <c r="A29" s="96"/>
      <c r="B29" s="96"/>
      <c r="C29" s="105" t="s">
        <v>644</v>
      </c>
      <c r="D29" s="105"/>
      <c r="E29" s="105"/>
      <c r="F29" s="105"/>
      <c r="G29" s="105"/>
      <c r="H29" s="106"/>
      <c r="I29" s="106"/>
      <c r="J29" s="106"/>
      <c r="K29" s="106"/>
      <c r="L29" s="106"/>
      <c r="M29" s="106"/>
      <c r="N29" s="106"/>
      <c r="O29" s="105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2"/>
      <c r="BY29" s="122"/>
      <c r="BZ29" s="122"/>
      <c r="CA29" s="122"/>
      <c r="CB29" s="122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2"/>
      <c r="DA29" s="122"/>
    </row>
    <row r="30" spans="1:105" x14ac:dyDescent="0.25">
      <c r="A30" s="68"/>
      <c r="B30" s="68"/>
      <c r="C30" s="104"/>
      <c r="D30" s="104"/>
      <c r="E30" s="68"/>
      <c r="F30" s="68"/>
      <c r="G30" s="68"/>
      <c r="H30" s="69"/>
      <c r="I30" s="69"/>
      <c r="J30" s="69"/>
      <c r="K30" s="69"/>
      <c r="L30" s="69"/>
      <c r="M30" s="69"/>
      <c r="N30" s="69"/>
      <c r="O30" s="68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BZ30" s="122"/>
      <c r="CA30" s="122"/>
      <c r="CB30" s="122"/>
      <c r="CC30" s="122"/>
      <c r="CD30" s="122"/>
      <c r="CE30" s="122"/>
      <c r="CF30" s="122"/>
      <c r="CG30" s="122"/>
      <c r="CH30" s="122"/>
      <c r="CI30" s="122"/>
      <c r="CJ30" s="122"/>
      <c r="CK30" s="122"/>
      <c r="CL30" s="122"/>
      <c r="CM30" s="122"/>
      <c r="CN30" s="122"/>
      <c r="CO30" s="122"/>
      <c r="CP30" s="122"/>
      <c r="CQ30" s="122"/>
      <c r="CR30" s="122"/>
      <c r="CS30" s="122"/>
      <c r="CT30" s="122"/>
      <c r="CU30" s="122"/>
      <c r="CV30" s="122"/>
      <c r="CW30" s="122"/>
      <c r="CX30" s="122"/>
      <c r="CY30" s="122"/>
      <c r="CZ30" s="122"/>
      <c r="DA30" s="122"/>
    </row>
    <row r="31" spans="1:105" x14ac:dyDescent="0.25">
      <c r="A31" s="68"/>
      <c r="B31" s="68"/>
      <c r="C31" s="104"/>
      <c r="D31" s="104" t="s">
        <v>556</v>
      </c>
      <c r="E31" s="68"/>
      <c r="F31" s="68"/>
      <c r="G31" s="68"/>
      <c r="H31" s="69"/>
      <c r="I31" s="69"/>
      <c r="J31" s="69"/>
      <c r="K31" s="69"/>
      <c r="L31" s="69"/>
      <c r="M31" s="69"/>
      <c r="N31" s="69"/>
      <c r="O31" s="68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</row>
    <row r="32" spans="1:105" x14ac:dyDescent="0.25">
      <c r="A32" s="68"/>
      <c r="B32" s="68"/>
      <c r="C32" s="104"/>
      <c r="D32" s="104" t="s">
        <v>557</v>
      </c>
      <c r="E32" s="68"/>
      <c r="F32" s="68"/>
      <c r="G32" s="68"/>
      <c r="H32" s="69"/>
      <c r="I32" s="69"/>
      <c r="J32" s="69"/>
      <c r="K32" s="69"/>
      <c r="L32" s="69"/>
      <c r="M32" s="69"/>
      <c r="N32" s="69"/>
      <c r="O32" s="68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  <c r="CD32" s="122"/>
      <c r="CE32" s="122"/>
      <c r="CF32" s="122"/>
      <c r="CG32" s="122"/>
      <c r="CH32" s="122"/>
      <c r="CI32" s="122"/>
      <c r="CJ32" s="122"/>
      <c r="CK32" s="122"/>
      <c r="CL32" s="122"/>
      <c r="CM32" s="122"/>
      <c r="CN32" s="122"/>
      <c r="CO32" s="122"/>
      <c r="CP32" s="122"/>
      <c r="CQ32" s="122"/>
      <c r="CR32" s="122"/>
      <c r="CS32" s="122"/>
      <c r="CT32" s="122"/>
      <c r="CU32" s="122"/>
      <c r="CV32" s="122"/>
      <c r="CW32" s="122"/>
      <c r="CX32" s="122"/>
      <c r="CY32" s="122"/>
      <c r="CZ32" s="122"/>
      <c r="DA32" s="122"/>
    </row>
    <row r="33" spans="1:105" x14ac:dyDescent="0.25">
      <c r="A33" s="68"/>
      <c r="B33" s="68"/>
      <c r="C33" s="104"/>
      <c r="D33" s="104"/>
      <c r="E33" s="68"/>
      <c r="F33" s="68"/>
      <c r="G33" s="68"/>
      <c r="H33" s="69"/>
      <c r="I33" s="69"/>
      <c r="J33" s="69"/>
      <c r="K33" s="69"/>
      <c r="L33" s="69"/>
      <c r="M33" s="69"/>
      <c r="N33" s="69"/>
      <c r="O33" s="68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  <c r="BS33" s="122"/>
      <c r="BT33" s="122"/>
      <c r="BU33" s="122"/>
      <c r="BV33" s="122"/>
      <c r="BW33" s="122"/>
      <c r="BX33" s="122"/>
      <c r="BY33" s="122"/>
      <c r="BZ33" s="122"/>
      <c r="CA33" s="122"/>
      <c r="CB33" s="122"/>
      <c r="CC33" s="122"/>
      <c r="CD33" s="122"/>
      <c r="CE33" s="122"/>
      <c r="CF33" s="122"/>
      <c r="CG33" s="122"/>
      <c r="CH33" s="122"/>
      <c r="CI33" s="122"/>
      <c r="CJ33" s="122"/>
      <c r="CK33" s="122"/>
      <c r="CL33" s="122"/>
      <c r="CM33" s="122"/>
      <c r="CN33" s="122"/>
      <c r="CO33" s="122"/>
      <c r="CP33" s="122"/>
      <c r="CQ33" s="122"/>
      <c r="CR33" s="122"/>
      <c r="CS33" s="122"/>
      <c r="CT33" s="122"/>
      <c r="CU33" s="122"/>
      <c r="CV33" s="122"/>
      <c r="CW33" s="122"/>
      <c r="CX33" s="122"/>
      <c r="CY33" s="122"/>
      <c r="CZ33" s="122"/>
      <c r="DA33" s="122"/>
    </row>
    <row r="34" spans="1:105" x14ac:dyDescent="0.25">
      <c r="A34" s="110"/>
      <c r="B34" s="68"/>
      <c r="C34" s="68"/>
      <c r="D34" s="104"/>
      <c r="E34" s="110" t="s">
        <v>533</v>
      </c>
      <c r="F34" s="68"/>
      <c r="G34" s="110" t="str">
        <f>Direct!G$56</f>
        <v>%</v>
      </c>
      <c r="H34" s="24">
        <v>1</v>
      </c>
      <c r="I34" s="126" t="s">
        <v>314</v>
      </c>
      <c r="J34" s="126"/>
      <c r="K34" s="126"/>
      <c r="L34" s="126"/>
      <c r="M34" s="126"/>
      <c r="N34" s="127"/>
      <c r="O34" s="110" t="s">
        <v>565</v>
      </c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</row>
    <row r="35" spans="1:105" x14ac:dyDescent="0.25">
      <c r="A35" s="110"/>
      <c r="B35" s="68"/>
      <c r="C35" s="68"/>
      <c r="D35" s="68"/>
      <c r="E35" s="110" t="s">
        <v>320</v>
      </c>
      <c r="F35" s="68"/>
      <c r="G35" s="110" t="str">
        <f>Direct!G$56</f>
        <v>%</v>
      </c>
      <c r="H35" s="24">
        <v>1</v>
      </c>
      <c r="I35" s="126" t="s">
        <v>314</v>
      </c>
      <c r="J35" s="126"/>
      <c r="K35" s="126"/>
      <c r="L35" s="126"/>
      <c r="M35" s="126"/>
      <c r="N35" s="127"/>
      <c r="O35" s="110" t="s">
        <v>565</v>
      </c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</row>
    <row r="36" spans="1:105" x14ac:dyDescent="0.25">
      <c r="A36" s="68"/>
      <c r="B36" s="68"/>
      <c r="C36" s="68"/>
      <c r="D36" s="68"/>
      <c r="E36" s="104"/>
      <c r="F36" s="68"/>
      <c r="G36" s="68"/>
      <c r="H36" s="69"/>
      <c r="I36" s="69"/>
      <c r="J36" s="69"/>
      <c r="K36" s="69"/>
      <c r="L36" s="69"/>
      <c r="M36" s="69"/>
      <c r="N36" s="69"/>
      <c r="O36" s="68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2"/>
      <c r="CI36" s="122"/>
      <c r="CJ36" s="122"/>
      <c r="CK36" s="122"/>
      <c r="CL36" s="122"/>
      <c r="CM36" s="122"/>
      <c r="CN36" s="122"/>
      <c r="CO36" s="122"/>
      <c r="CP36" s="122"/>
      <c r="CQ36" s="122"/>
      <c r="CR36" s="122"/>
      <c r="CS36" s="122"/>
      <c r="CT36" s="122"/>
      <c r="CU36" s="122"/>
      <c r="CV36" s="122"/>
      <c r="CW36" s="122"/>
      <c r="CX36" s="122"/>
      <c r="CY36" s="122"/>
      <c r="CZ36" s="122"/>
      <c r="DA36" s="122"/>
    </row>
    <row r="37" spans="1:105" x14ac:dyDescent="0.25">
      <c r="A37" s="96"/>
      <c r="B37" s="96"/>
      <c r="C37" s="105" t="s">
        <v>645</v>
      </c>
      <c r="D37" s="105"/>
      <c r="E37" s="105"/>
      <c r="F37" s="105"/>
      <c r="G37" s="105"/>
      <c r="H37" s="106"/>
      <c r="I37" s="106"/>
      <c r="J37" s="106"/>
      <c r="K37" s="106"/>
      <c r="L37" s="106"/>
      <c r="M37" s="106"/>
      <c r="N37" s="106"/>
      <c r="O37" s="105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2"/>
      <c r="CN37" s="122"/>
      <c r="CO37" s="122"/>
      <c r="CP37" s="122"/>
      <c r="CQ37" s="122"/>
      <c r="CR37" s="122"/>
      <c r="CS37" s="122"/>
      <c r="CT37" s="122"/>
      <c r="CU37" s="122"/>
      <c r="CV37" s="122"/>
      <c r="CW37" s="122"/>
      <c r="CX37" s="122"/>
      <c r="CY37" s="122"/>
      <c r="CZ37" s="122"/>
      <c r="DA37" s="122"/>
    </row>
    <row r="38" spans="1:105" x14ac:dyDescent="0.25">
      <c r="A38" s="68"/>
      <c r="B38" s="68"/>
      <c r="C38" s="104"/>
      <c r="D38" s="104"/>
      <c r="E38" s="68"/>
      <c r="F38" s="68"/>
      <c r="G38" s="68"/>
      <c r="H38" s="69"/>
      <c r="I38" s="69"/>
      <c r="J38" s="69"/>
      <c r="K38" s="69"/>
      <c r="L38" s="69"/>
      <c r="M38" s="69"/>
      <c r="N38" s="69"/>
      <c r="O38" s="68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22"/>
      <c r="BS38" s="122"/>
      <c r="BT38" s="122"/>
      <c r="BU38" s="122"/>
      <c r="BV38" s="122"/>
      <c r="BW38" s="122"/>
      <c r="BX38" s="122"/>
      <c r="BY38" s="122"/>
      <c r="BZ38" s="122"/>
      <c r="CA38" s="122"/>
      <c r="CB38" s="122"/>
      <c r="CC38" s="122"/>
      <c r="CD38" s="122"/>
      <c r="CE38" s="122"/>
      <c r="CF38" s="122"/>
      <c r="CG38" s="122"/>
      <c r="CH38" s="122"/>
      <c r="CI38" s="122"/>
      <c r="CJ38" s="122"/>
      <c r="CK38" s="122"/>
      <c r="CL38" s="122"/>
      <c r="CM38" s="122"/>
      <c r="CN38" s="122"/>
      <c r="CO38" s="122"/>
      <c r="CP38" s="122"/>
      <c r="CQ38" s="122"/>
      <c r="CR38" s="122"/>
      <c r="CS38" s="122"/>
      <c r="CT38" s="122"/>
      <c r="CU38" s="122"/>
      <c r="CV38" s="122"/>
      <c r="CW38" s="122"/>
      <c r="CX38" s="122"/>
      <c r="CY38" s="122"/>
      <c r="CZ38" s="122"/>
      <c r="DA38" s="122"/>
    </row>
    <row r="39" spans="1:105" x14ac:dyDescent="0.25">
      <c r="A39" s="68"/>
      <c r="B39" s="68"/>
      <c r="C39" s="104"/>
      <c r="D39" s="104" t="s">
        <v>686</v>
      </c>
      <c r="E39" s="68"/>
      <c r="F39" s="68"/>
      <c r="G39" s="68"/>
      <c r="H39" s="69"/>
      <c r="I39" s="69"/>
      <c r="J39" s="69"/>
      <c r="K39" s="69"/>
      <c r="L39" s="69"/>
      <c r="M39" s="69"/>
      <c r="N39" s="69"/>
      <c r="O39" s="68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  <c r="BS39" s="122"/>
      <c r="BT39" s="122"/>
      <c r="BU39" s="122"/>
      <c r="BV39" s="122"/>
      <c r="BW39" s="122"/>
      <c r="BX39" s="122"/>
      <c r="BY39" s="122"/>
      <c r="BZ39" s="122"/>
      <c r="CA39" s="122"/>
      <c r="CB39" s="122"/>
      <c r="CC39" s="122"/>
      <c r="CD39" s="122"/>
      <c r="CE39" s="122"/>
      <c r="CF39" s="122"/>
      <c r="CG39" s="122"/>
      <c r="CH39" s="122"/>
      <c r="CI39" s="122"/>
      <c r="CJ39" s="122"/>
      <c r="CK39" s="122"/>
      <c r="CL39" s="122"/>
      <c r="CM39" s="122"/>
      <c r="CN39" s="122"/>
      <c r="CO39" s="122"/>
      <c r="CP39" s="122"/>
      <c r="CQ39" s="122"/>
      <c r="CR39" s="122"/>
      <c r="CS39" s="122"/>
      <c r="CT39" s="122"/>
      <c r="CU39" s="122"/>
      <c r="CV39" s="122"/>
      <c r="CW39" s="122"/>
      <c r="CX39" s="122"/>
      <c r="CY39" s="122"/>
      <c r="CZ39" s="122"/>
      <c r="DA39" s="122"/>
    </row>
    <row r="40" spans="1:105" x14ac:dyDescent="0.25">
      <c r="A40" s="68"/>
      <c r="B40" s="68"/>
      <c r="C40" s="104"/>
      <c r="D40" s="104" t="s">
        <v>555</v>
      </c>
      <c r="E40" s="68"/>
      <c r="F40" s="68"/>
      <c r="G40" s="68"/>
      <c r="H40" s="69"/>
      <c r="I40" s="69"/>
      <c r="J40" s="69"/>
      <c r="K40" s="69"/>
      <c r="L40" s="69"/>
      <c r="M40" s="69"/>
      <c r="N40" s="69"/>
      <c r="O40" s="68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</row>
    <row r="41" spans="1:105" x14ac:dyDescent="0.25">
      <c r="A41" s="68"/>
      <c r="B41" s="68"/>
      <c r="C41" s="68"/>
      <c r="D41" s="104" t="s">
        <v>495</v>
      </c>
      <c r="E41" s="68"/>
      <c r="F41" s="68"/>
      <c r="G41" s="68"/>
      <c r="H41" s="69"/>
      <c r="I41" s="69"/>
      <c r="J41" s="69"/>
      <c r="K41" s="69"/>
      <c r="L41" s="69"/>
      <c r="M41" s="69"/>
      <c r="N41" s="69"/>
      <c r="O41" s="68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122"/>
      <c r="CP41" s="122"/>
      <c r="CQ41" s="122"/>
      <c r="CR41" s="122"/>
      <c r="CS41" s="122"/>
      <c r="CT41" s="122"/>
      <c r="CU41" s="122"/>
      <c r="CV41" s="122"/>
      <c r="CW41" s="122"/>
      <c r="CX41" s="122"/>
      <c r="CY41" s="122"/>
      <c r="CZ41" s="122"/>
      <c r="DA41" s="122"/>
    </row>
    <row r="42" spans="1:105" x14ac:dyDescent="0.25">
      <c r="A42" s="68"/>
      <c r="B42" s="68"/>
      <c r="C42" s="68"/>
      <c r="D42" s="104"/>
      <c r="E42" s="68"/>
      <c r="F42" s="68"/>
      <c r="G42" s="68"/>
      <c r="H42" s="69"/>
      <c r="I42" s="69"/>
      <c r="J42" s="69"/>
      <c r="K42" s="69"/>
      <c r="L42" s="69"/>
      <c r="M42" s="69"/>
      <c r="N42" s="69"/>
      <c r="O42" s="68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  <c r="BS42" s="122"/>
      <c r="BT42" s="122"/>
      <c r="BU42" s="122"/>
      <c r="BV42" s="122"/>
      <c r="BW42" s="122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  <c r="CK42" s="122"/>
      <c r="CL42" s="122"/>
      <c r="CM42" s="122"/>
      <c r="CN42" s="122"/>
      <c r="CO42" s="122"/>
      <c r="CP42" s="122"/>
      <c r="CQ42" s="122"/>
      <c r="CR42" s="122"/>
      <c r="CS42" s="122"/>
      <c r="CT42" s="122"/>
      <c r="CU42" s="122"/>
      <c r="CV42" s="122"/>
      <c r="CW42" s="122"/>
      <c r="CX42" s="122"/>
      <c r="CY42" s="122"/>
      <c r="CZ42" s="122"/>
      <c r="DA42" s="122"/>
    </row>
    <row r="43" spans="1:105" x14ac:dyDescent="0.25">
      <c r="A43" s="68"/>
      <c r="B43" s="68"/>
      <c r="C43" s="68"/>
      <c r="D43" s="104"/>
      <c r="E43" s="107" t="s">
        <v>302</v>
      </c>
      <c r="F43" s="68"/>
      <c r="G43" s="68"/>
      <c r="H43" s="69"/>
      <c r="I43" s="69"/>
      <c r="J43" s="69"/>
      <c r="K43" s="69"/>
      <c r="L43" s="69"/>
      <c r="M43" s="69"/>
      <c r="N43" s="69"/>
      <c r="O43" s="68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</row>
    <row r="44" spans="1:105" x14ac:dyDescent="0.25">
      <c r="A44" s="68"/>
      <c r="B44" s="68"/>
      <c r="C44" s="68"/>
      <c r="D44" s="104"/>
      <c r="E44" s="68"/>
      <c r="F44" s="108" t="s">
        <v>180</v>
      </c>
      <c r="G44" s="108" t="s">
        <v>354</v>
      </c>
      <c r="H44" s="25" t="s">
        <v>22</v>
      </c>
      <c r="I44" s="125"/>
      <c r="J44" s="125"/>
      <c r="K44" s="125"/>
      <c r="L44" s="125"/>
      <c r="M44" s="125"/>
      <c r="N44" s="69"/>
      <c r="O44" s="68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</row>
    <row r="45" spans="1:105" x14ac:dyDescent="0.25">
      <c r="A45" s="68"/>
      <c r="B45" s="68"/>
      <c r="C45" s="68"/>
      <c r="D45" s="68"/>
      <c r="E45" s="68"/>
      <c r="F45" s="110" t="s">
        <v>182</v>
      </c>
      <c r="G45" s="110" t="s">
        <v>354</v>
      </c>
      <c r="H45" s="23" t="s">
        <v>183</v>
      </c>
      <c r="I45" s="125"/>
      <c r="J45" s="125"/>
      <c r="K45" s="125"/>
      <c r="L45" s="125"/>
      <c r="M45" s="125"/>
      <c r="N45" s="69"/>
      <c r="O45" s="68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</row>
    <row r="46" spans="1:105" s="17" customFormat="1" x14ac:dyDescent="0.25">
      <c r="A46" s="68"/>
      <c r="B46" s="68"/>
      <c r="C46" s="68"/>
      <c r="D46" s="68"/>
      <c r="E46" s="68"/>
      <c r="F46" s="211" t="s">
        <v>184</v>
      </c>
      <c r="G46" s="211" t="s">
        <v>354</v>
      </c>
      <c r="H46" s="213" t="s">
        <v>185</v>
      </c>
      <c r="I46" s="125"/>
      <c r="J46" s="125"/>
      <c r="K46" s="125"/>
      <c r="L46" s="125"/>
      <c r="M46" s="125"/>
      <c r="N46" s="69"/>
      <c r="O46" s="68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122"/>
      <c r="CP46" s="122"/>
      <c r="CQ46" s="122"/>
      <c r="CR46" s="122"/>
      <c r="CS46" s="122"/>
      <c r="CT46" s="122"/>
      <c r="CU46" s="122"/>
      <c r="CV46" s="122"/>
      <c r="CW46" s="122"/>
      <c r="CX46" s="122"/>
      <c r="CY46" s="122"/>
      <c r="CZ46" s="122"/>
      <c r="DA46" s="122"/>
    </row>
    <row r="47" spans="1:105" x14ac:dyDescent="0.25">
      <c r="A47" s="68"/>
      <c r="B47" s="68"/>
      <c r="C47" s="68"/>
      <c r="D47" s="68"/>
      <c r="E47" s="68"/>
      <c r="F47" s="212" t="s">
        <v>195</v>
      </c>
      <c r="G47" s="112" t="s">
        <v>354</v>
      </c>
      <c r="H47" s="214" t="s">
        <v>738</v>
      </c>
      <c r="I47" s="125"/>
      <c r="J47" s="125"/>
      <c r="K47" s="125"/>
      <c r="L47" s="125"/>
      <c r="M47" s="125"/>
      <c r="N47" s="69"/>
      <c r="O47" s="68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  <c r="CY47" s="122"/>
      <c r="CZ47" s="122"/>
      <c r="DA47" s="122"/>
    </row>
    <row r="48" spans="1:105" x14ac:dyDescent="0.25">
      <c r="A48" s="68"/>
      <c r="B48" s="68"/>
      <c r="C48" s="68"/>
      <c r="D48" s="68"/>
      <c r="E48" s="68"/>
      <c r="F48" s="68"/>
      <c r="G48" s="68"/>
      <c r="H48" s="69"/>
      <c r="I48" s="69"/>
      <c r="J48" s="69"/>
      <c r="K48" s="69"/>
      <c r="L48" s="69"/>
      <c r="M48" s="69"/>
      <c r="N48" s="69"/>
      <c r="O48" s="68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2"/>
      <c r="BP48" s="122"/>
      <c r="BQ48" s="122"/>
      <c r="BR48" s="122"/>
      <c r="BS48" s="122"/>
      <c r="BT48" s="122"/>
      <c r="BU48" s="122"/>
      <c r="BV48" s="122"/>
      <c r="BW48" s="122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  <c r="CY48" s="122"/>
      <c r="CZ48" s="122"/>
      <c r="DA48" s="122"/>
    </row>
    <row r="49" spans="1:105" x14ac:dyDescent="0.25">
      <c r="A49" s="68"/>
      <c r="B49" s="68"/>
      <c r="C49" s="68"/>
      <c r="D49" s="68"/>
      <c r="E49" s="110" t="s">
        <v>186</v>
      </c>
      <c r="F49" s="68"/>
      <c r="G49" s="110" t="s">
        <v>181</v>
      </c>
      <c r="H49" s="23" t="s">
        <v>22</v>
      </c>
      <c r="I49" s="125"/>
      <c r="J49" s="125"/>
      <c r="K49" s="125"/>
      <c r="L49" s="125"/>
      <c r="M49" s="125"/>
      <c r="N49" s="69"/>
      <c r="O49" s="68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</row>
    <row r="50" spans="1:105" x14ac:dyDescent="0.25">
      <c r="A50" s="68"/>
      <c r="B50" s="68"/>
      <c r="C50" s="68"/>
      <c r="D50" s="68"/>
      <c r="E50" s="104"/>
      <c r="F50" s="68"/>
      <c r="G50" s="68"/>
      <c r="H50" s="69"/>
      <c r="I50" s="69"/>
      <c r="J50" s="69"/>
      <c r="K50" s="69"/>
      <c r="L50" s="69"/>
      <c r="M50" s="69"/>
      <c r="N50" s="69"/>
      <c r="O50" s="68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  <c r="CS50" s="122"/>
      <c r="CT50" s="122"/>
      <c r="CU50" s="122"/>
      <c r="CV50" s="122"/>
      <c r="CW50" s="122"/>
      <c r="CX50" s="122"/>
      <c r="CY50" s="122"/>
      <c r="CZ50" s="122"/>
      <c r="DA50" s="122"/>
    </row>
    <row r="51" spans="1:105" s="17" customFormat="1" x14ac:dyDescent="0.25">
      <c r="A51" s="68"/>
      <c r="B51" s="68"/>
      <c r="C51" s="68"/>
      <c r="D51" s="68"/>
      <c r="E51" s="211" t="s">
        <v>739</v>
      </c>
      <c r="F51" s="68"/>
      <c r="G51" s="110" t="s">
        <v>181</v>
      </c>
      <c r="H51" s="23" t="s">
        <v>738</v>
      </c>
      <c r="I51" s="125"/>
      <c r="J51" s="125"/>
      <c r="K51" s="125"/>
      <c r="L51" s="125"/>
      <c r="M51" s="125"/>
      <c r="N51" s="69"/>
      <c r="O51" s="68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</row>
    <row r="52" spans="1:105" s="17" customFormat="1" x14ac:dyDescent="0.25">
      <c r="A52" s="68"/>
      <c r="B52" s="68"/>
      <c r="C52" s="68"/>
      <c r="D52" s="68"/>
      <c r="E52" s="104"/>
      <c r="F52" s="68"/>
      <c r="G52" s="68"/>
      <c r="H52" s="69"/>
      <c r="I52" s="69"/>
      <c r="J52" s="69"/>
      <c r="K52" s="69"/>
      <c r="L52" s="69"/>
      <c r="M52" s="69"/>
      <c r="N52" s="69"/>
      <c r="O52" s="68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</row>
    <row r="53" spans="1:105" x14ac:dyDescent="0.25">
      <c r="A53" s="110"/>
      <c r="B53" s="68"/>
      <c r="C53" s="68"/>
      <c r="D53" s="68"/>
      <c r="E53" s="107" t="s">
        <v>303</v>
      </c>
      <c r="F53" s="68"/>
      <c r="G53" s="68"/>
      <c r="H53" s="69"/>
      <c r="I53" s="127" t="s">
        <v>314</v>
      </c>
      <c r="J53" s="127"/>
      <c r="K53" s="127"/>
      <c r="L53" s="127"/>
      <c r="M53" s="127"/>
      <c r="N53" s="127"/>
      <c r="O53" s="110" t="s">
        <v>416</v>
      </c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22"/>
      <c r="CU53" s="122"/>
      <c r="CV53" s="122"/>
      <c r="CW53" s="122"/>
      <c r="CX53" s="122"/>
      <c r="CY53" s="122"/>
      <c r="CZ53" s="122"/>
      <c r="DA53" s="122"/>
    </row>
    <row r="54" spans="1:105" x14ac:dyDescent="0.25">
      <c r="A54" s="68"/>
      <c r="B54" s="68"/>
      <c r="C54" s="68"/>
      <c r="D54" s="68"/>
      <c r="E54" s="68"/>
      <c r="F54" s="108" t="s">
        <v>134</v>
      </c>
      <c r="G54" s="108" t="s">
        <v>354</v>
      </c>
      <c r="H54" s="128"/>
      <c r="I54" s="125"/>
      <c r="J54" s="125"/>
      <c r="K54" s="125"/>
      <c r="L54" s="125"/>
      <c r="M54" s="125"/>
      <c r="N54" s="69"/>
      <c r="O54" s="68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22"/>
      <c r="CU54" s="122"/>
      <c r="CV54" s="122"/>
      <c r="CW54" s="122"/>
      <c r="CX54" s="122"/>
      <c r="CY54" s="122"/>
      <c r="CZ54" s="122"/>
      <c r="DA54" s="122"/>
    </row>
    <row r="55" spans="1:105" x14ac:dyDescent="0.25">
      <c r="A55" s="68"/>
      <c r="B55" s="68"/>
      <c r="C55" s="68"/>
      <c r="D55" s="68"/>
      <c r="E55" s="68"/>
      <c r="F55" s="110" t="s">
        <v>135</v>
      </c>
      <c r="G55" s="110" t="s">
        <v>354</v>
      </c>
      <c r="H55" s="23" t="s">
        <v>22</v>
      </c>
      <c r="I55" s="125"/>
      <c r="J55" s="125"/>
      <c r="K55" s="125"/>
      <c r="L55" s="125"/>
      <c r="M55" s="125"/>
      <c r="N55" s="69"/>
      <c r="O55" s="68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</row>
    <row r="56" spans="1:105" x14ac:dyDescent="0.25">
      <c r="A56" s="68"/>
      <c r="B56" s="68"/>
      <c r="C56" s="68"/>
      <c r="D56" s="68"/>
      <c r="E56" s="68"/>
      <c r="F56" s="110" t="s">
        <v>136</v>
      </c>
      <c r="G56" s="110" t="s">
        <v>354</v>
      </c>
      <c r="H56" s="23" t="s">
        <v>22</v>
      </c>
      <c r="I56" s="125"/>
      <c r="J56" s="125"/>
      <c r="K56" s="125"/>
      <c r="L56" s="125"/>
      <c r="M56" s="125"/>
      <c r="N56" s="69"/>
      <c r="O56" s="68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</row>
    <row r="57" spans="1:105" x14ac:dyDescent="0.25">
      <c r="A57" s="68"/>
      <c r="B57" s="68"/>
      <c r="C57" s="68"/>
      <c r="D57" s="68"/>
      <c r="E57" s="68"/>
      <c r="F57" s="110" t="s">
        <v>137</v>
      </c>
      <c r="G57" s="110" t="s">
        <v>354</v>
      </c>
      <c r="H57" s="23" t="s">
        <v>22</v>
      </c>
      <c r="I57" s="125"/>
      <c r="J57" s="125"/>
      <c r="K57" s="125"/>
      <c r="L57" s="125"/>
      <c r="M57" s="125"/>
      <c r="N57" s="69"/>
      <c r="O57" s="68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22"/>
      <c r="CM57" s="122"/>
      <c r="CN57" s="122"/>
      <c r="CO57" s="122"/>
      <c r="CP57" s="122"/>
      <c r="CQ57" s="122"/>
      <c r="CR57" s="122"/>
      <c r="CS57" s="122"/>
      <c r="CT57" s="122"/>
      <c r="CU57" s="122"/>
      <c r="CV57" s="122"/>
      <c r="CW57" s="122"/>
      <c r="CX57" s="122"/>
      <c r="CY57" s="122"/>
      <c r="CZ57" s="122"/>
      <c r="DA57" s="122"/>
    </row>
    <row r="58" spans="1:105" x14ac:dyDescent="0.25">
      <c r="A58" s="68"/>
      <c r="B58" s="68"/>
      <c r="C58" s="68"/>
      <c r="D58" s="68"/>
      <c r="E58" s="68"/>
      <c r="F58" s="110" t="s">
        <v>138</v>
      </c>
      <c r="G58" s="110" t="s">
        <v>354</v>
      </c>
      <c r="H58" s="23" t="s">
        <v>22</v>
      </c>
      <c r="I58" s="125"/>
      <c r="J58" s="125"/>
      <c r="K58" s="125"/>
      <c r="L58" s="125"/>
      <c r="M58" s="125"/>
      <c r="N58" s="69"/>
      <c r="O58" s="68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122"/>
      <c r="CY58" s="122"/>
      <c r="CZ58" s="122"/>
      <c r="DA58" s="122"/>
    </row>
    <row r="59" spans="1:105" x14ac:dyDescent="0.25">
      <c r="A59" s="68"/>
      <c r="B59" s="68"/>
      <c r="C59" s="68"/>
      <c r="D59" s="68"/>
      <c r="E59" s="68"/>
      <c r="F59" s="110" t="s">
        <v>139</v>
      </c>
      <c r="G59" s="110" t="s">
        <v>354</v>
      </c>
      <c r="H59" s="23" t="s">
        <v>22</v>
      </c>
      <c r="I59" s="125"/>
      <c r="J59" s="125"/>
      <c r="K59" s="125"/>
      <c r="L59" s="125"/>
      <c r="M59" s="125"/>
      <c r="N59" s="69"/>
      <c r="O59" s="68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22"/>
      <c r="CU59" s="122"/>
      <c r="CV59" s="122"/>
      <c r="CW59" s="122"/>
      <c r="CX59" s="122"/>
      <c r="CY59" s="122"/>
      <c r="CZ59" s="122"/>
      <c r="DA59" s="122"/>
    </row>
    <row r="60" spans="1:105" x14ac:dyDescent="0.25">
      <c r="A60" s="68"/>
      <c r="B60" s="68"/>
      <c r="C60" s="68"/>
      <c r="D60" s="68"/>
      <c r="E60" s="68"/>
      <c r="F60" s="110" t="s">
        <v>140</v>
      </c>
      <c r="G60" s="110" t="s">
        <v>354</v>
      </c>
      <c r="H60" s="23" t="s">
        <v>22</v>
      </c>
      <c r="I60" s="125"/>
      <c r="J60" s="125"/>
      <c r="K60" s="125"/>
      <c r="L60" s="125"/>
      <c r="M60" s="125"/>
      <c r="N60" s="69"/>
      <c r="O60" s="68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  <c r="BI60" s="122"/>
      <c r="BJ60" s="122"/>
      <c r="BK60" s="122"/>
      <c r="BL60" s="122"/>
      <c r="BM60" s="122"/>
      <c r="BN60" s="122"/>
      <c r="BO60" s="122"/>
      <c r="BP60" s="122"/>
      <c r="BQ60" s="122"/>
      <c r="BR60" s="122"/>
      <c r="BS60" s="122"/>
      <c r="BT60" s="122"/>
      <c r="BU60" s="122"/>
      <c r="BV60" s="122"/>
      <c r="BW60" s="122"/>
      <c r="BX60" s="122"/>
      <c r="BY60" s="122"/>
      <c r="BZ60" s="122"/>
      <c r="CA60" s="122"/>
      <c r="CB60" s="122"/>
      <c r="CC60" s="122"/>
      <c r="CD60" s="122"/>
      <c r="CE60" s="122"/>
      <c r="CF60" s="122"/>
      <c r="CG60" s="122"/>
      <c r="CH60" s="122"/>
      <c r="CI60" s="122"/>
      <c r="CJ60" s="122"/>
      <c r="CK60" s="122"/>
      <c r="CL60" s="122"/>
      <c r="CM60" s="122"/>
      <c r="CN60" s="122"/>
      <c r="CO60" s="122"/>
      <c r="CP60" s="122"/>
      <c r="CQ60" s="122"/>
      <c r="CR60" s="122"/>
      <c r="CS60" s="122"/>
      <c r="CT60" s="122"/>
      <c r="CU60" s="122"/>
      <c r="CV60" s="122"/>
      <c r="CW60" s="122"/>
      <c r="CX60" s="122"/>
      <c r="CY60" s="122"/>
      <c r="CZ60" s="122"/>
      <c r="DA60" s="122"/>
    </row>
    <row r="61" spans="1:105" x14ac:dyDescent="0.25">
      <c r="A61" s="68"/>
      <c r="B61" s="68"/>
      <c r="C61" s="68"/>
      <c r="D61" s="68"/>
      <c r="E61" s="68"/>
      <c r="F61" s="110" t="s">
        <v>141</v>
      </c>
      <c r="G61" s="110" t="s">
        <v>354</v>
      </c>
      <c r="H61" s="23" t="s">
        <v>22</v>
      </c>
      <c r="I61" s="125"/>
      <c r="J61" s="125"/>
      <c r="K61" s="125"/>
      <c r="L61" s="125"/>
      <c r="M61" s="125"/>
      <c r="N61" s="69"/>
      <c r="O61" s="68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  <c r="CD61" s="122"/>
      <c r="CE61" s="122"/>
      <c r="CF61" s="122"/>
      <c r="CG61" s="122"/>
      <c r="CH61" s="122"/>
      <c r="CI61" s="122"/>
      <c r="CJ61" s="122"/>
      <c r="CK61" s="122"/>
      <c r="CL61" s="122"/>
      <c r="CM61" s="122"/>
      <c r="CN61" s="122"/>
      <c r="CO61" s="122"/>
      <c r="CP61" s="122"/>
      <c r="CQ61" s="122"/>
      <c r="CR61" s="122"/>
      <c r="CS61" s="122"/>
      <c r="CT61" s="122"/>
      <c r="CU61" s="122"/>
      <c r="CV61" s="122"/>
      <c r="CW61" s="122"/>
      <c r="CX61" s="122"/>
      <c r="CY61" s="122"/>
      <c r="CZ61" s="122"/>
      <c r="DA61" s="122"/>
    </row>
    <row r="62" spans="1:105" x14ac:dyDescent="0.25">
      <c r="A62" s="68"/>
      <c r="B62" s="68"/>
      <c r="C62" s="68"/>
      <c r="D62" s="68"/>
      <c r="E62" s="68"/>
      <c r="F62" s="110" t="s">
        <v>142</v>
      </c>
      <c r="G62" s="110" t="s">
        <v>354</v>
      </c>
      <c r="H62" s="23" t="s">
        <v>22</v>
      </c>
      <c r="I62" s="125"/>
      <c r="J62" s="125"/>
      <c r="K62" s="125"/>
      <c r="L62" s="125"/>
      <c r="M62" s="125"/>
      <c r="N62" s="69"/>
      <c r="O62" s="68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  <c r="BS62" s="122"/>
      <c r="BT62" s="122"/>
      <c r="BU62" s="122"/>
      <c r="BV62" s="122"/>
      <c r="BW62" s="122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122"/>
      <c r="CJ62" s="122"/>
      <c r="CK62" s="122"/>
      <c r="CL62" s="122"/>
      <c r="CM62" s="122"/>
      <c r="CN62" s="122"/>
      <c r="CO62" s="122"/>
      <c r="CP62" s="122"/>
      <c r="CQ62" s="122"/>
      <c r="CR62" s="122"/>
      <c r="CS62" s="122"/>
      <c r="CT62" s="122"/>
      <c r="CU62" s="122"/>
      <c r="CV62" s="122"/>
      <c r="CW62" s="122"/>
      <c r="CX62" s="122"/>
      <c r="CY62" s="122"/>
      <c r="CZ62" s="122"/>
      <c r="DA62" s="122"/>
    </row>
    <row r="63" spans="1:105" x14ac:dyDescent="0.25">
      <c r="A63" s="68"/>
      <c r="B63" s="68"/>
      <c r="C63" s="68"/>
      <c r="D63" s="68"/>
      <c r="E63" s="68"/>
      <c r="F63" s="110" t="s">
        <v>143</v>
      </c>
      <c r="G63" s="110" t="s">
        <v>354</v>
      </c>
      <c r="H63" s="23" t="s">
        <v>22</v>
      </c>
      <c r="I63" s="125"/>
      <c r="J63" s="125"/>
      <c r="K63" s="125"/>
      <c r="L63" s="125"/>
      <c r="M63" s="125"/>
      <c r="N63" s="69"/>
      <c r="O63" s="68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2"/>
      <c r="CV63" s="122"/>
      <c r="CW63" s="122"/>
      <c r="CX63" s="122"/>
      <c r="CY63" s="122"/>
      <c r="CZ63" s="122"/>
      <c r="DA63" s="122"/>
    </row>
    <row r="64" spans="1:105" x14ac:dyDescent="0.25">
      <c r="A64" s="68"/>
      <c r="B64" s="68"/>
      <c r="C64" s="68"/>
      <c r="D64" s="68"/>
      <c r="E64" s="68"/>
      <c r="F64" s="110" t="s">
        <v>144</v>
      </c>
      <c r="G64" s="110" t="s">
        <v>354</v>
      </c>
      <c r="H64" s="23" t="s">
        <v>22</v>
      </c>
      <c r="I64" s="125"/>
      <c r="J64" s="125"/>
      <c r="K64" s="125"/>
      <c r="L64" s="125"/>
      <c r="M64" s="125"/>
      <c r="N64" s="69"/>
      <c r="O64" s="68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2"/>
      <c r="CV64" s="122"/>
      <c r="CW64" s="122"/>
      <c r="CX64" s="122"/>
      <c r="CY64" s="122"/>
      <c r="CZ64" s="122"/>
      <c r="DA64" s="122"/>
    </row>
    <row r="65" spans="1:105" x14ac:dyDescent="0.25">
      <c r="A65" s="68"/>
      <c r="B65" s="68"/>
      <c r="C65" s="68"/>
      <c r="D65" s="68"/>
      <c r="E65" s="68"/>
      <c r="F65" s="110" t="s">
        <v>188</v>
      </c>
      <c r="G65" s="110" t="s">
        <v>354</v>
      </c>
      <c r="H65" s="23" t="s">
        <v>22</v>
      </c>
      <c r="I65" s="125"/>
      <c r="J65" s="125"/>
      <c r="K65" s="125"/>
      <c r="L65" s="125"/>
      <c r="M65" s="125"/>
      <c r="N65" s="69"/>
      <c r="O65" s="68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  <c r="BC65" s="122"/>
      <c r="BD65" s="122"/>
      <c r="BE65" s="122"/>
      <c r="BF65" s="122"/>
      <c r="BG65" s="122"/>
      <c r="BH65" s="122"/>
      <c r="BI65" s="122"/>
      <c r="BJ65" s="122"/>
      <c r="BK65" s="122"/>
      <c r="BL65" s="122"/>
      <c r="BM65" s="122"/>
      <c r="BN65" s="122"/>
      <c r="BO65" s="122"/>
      <c r="BP65" s="122"/>
      <c r="BQ65" s="122"/>
      <c r="BR65" s="122"/>
      <c r="BS65" s="122"/>
      <c r="BT65" s="122"/>
      <c r="BU65" s="122"/>
      <c r="BV65" s="122"/>
      <c r="BW65" s="122"/>
      <c r="BX65" s="122"/>
      <c r="BY65" s="122"/>
      <c r="BZ65" s="122"/>
      <c r="CA65" s="122"/>
      <c r="CB65" s="122"/>
      <c r="CC65" s="122"/>
      <c r="CD65" s="122"/>
      <c r="CE65" s="122"/>
      <c r="CF65" s="122"/>
      <c r="CG65" s="122"/>
      <c r="CH65" s="122"/>
      <c r="CI65" s="122"/>
      <c r="CJ65" s="122"/>
      <c r="CK65" s="122"/>
      <c r="CL65" s="122"/>
      <c r="CM65" s="122"/>
      <c r="CN65" s="122"/>
      <c r="CO65" s="122"/>
      <c r="CP65" s="122"/>
      <c r="CQ65" s="122"/>
      <c r="CR65" s="122"/>
      <c r="CS65" s="122"/>
      <c r="CT65" s="122"/>
      <c r="CU65" s="122"/>
      <c r="CV65" s="122"/>
      <c r="CW65" s="122"/>
      <c r="CX65" s="122"/>
      <c r="CY65" s="122"/>
      <c r="CZ65" s="122"/>
      <c r="DA65" s="122"/>
    </row>
    <row r="66" spans="1:105" x14ac:dyDescent="0.25">
      <c r="A66" s="68"/>
      <c r="B66" s="68"/>
      <c r="C66" s="68"/>
      <c r="D66" s="68"/>
      <c r="E66" s="68"/>
      <c r="F66" s="110" t="s">
        <v>146</v>
      </c>
      <c r="G66" s="110" t="s">
        <v>354</v>
      </c>
      <c r="H66" s="23" t="s">
        <v>22</v>
      </c>
      <c r="I66" s="125"/>
      <c r="J66" s="125"/>
      <c r="K66" s="125"/>
      <c r="L66" s="125"/>
      <c r="M66" s="125"/>
      <c r="N66" s="69"/>
      <c r="O66" s="68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  <c r="BD66" s="122"/>
      <c r="BE66" s="122"/>
      <c r="BF66" s="122"/>
      <c r="BG66" s="122"/>
      <c r="BH66" s="122"/>
      <c r="BI66" s="122"/>
      <c r="BJ66" s="122"/>
      <c r="BK66" s="122"/>
      <c r="BL66" s="122"/>
      <c r="BM66" s="122"/>
      <c r="BN66" s="122"/>
      <c r="BO66" s="122"/>
      <c r="BP66" s="122"/>
      <c r="BQ66" s="122"/>
      <c r="BR66" s="122"/>
      <c r="BS66" s="122"/>
      <c r="BT66" s="122"/>
      <c r="BU66" s="122"/>
      <c r="BV66" s="122"/>
      <c r="BW66" s="122"/>
      <c r="BX66" s="122"/>
      <c r="BY66" s="122"/>
      <c r="BZ66" s="122"/>
      <c r="CA66" s="122"/>
      <c r="CB66" s="122"/>
      <c r="CC66" s="122"/>
      <c r="CD66" s="122"/>
      <c r="CE66" s="122"/>
      <c r="CF66" s="122"/>
      <c r="CG66" s="122"/>
      <c r="CH66" s="122"/>
      <c r="CI66" s="122"/>
      <c r="CJ66" s="122"/>
      <c r="CK66" s="122"/>
      <c r="CL66" s="122"/>
      <c r="CM66" s="122"/>
      <c r="CN66" s="122"/>
      <c r="CO66" s="122"/>
      <c r="CP66" s="122"/>
      <c r="CQ66" s="122"/>
      <c r="CR66" s="122"/>
      <c r="CS66" s="122"/>
      <c r="CT66" s="122"/>
      <c r="CU66" s="122"/>
      <c r="CV66" s="122"/>
      <c r="CW66" s="122"/>
      <c r="CX66" s="122"/>
      <c r="CY66" s="122"/>
      <c r="CZ66" s="122"/>
      <c r="DA66" s="122"/>
    </row>
    <row r="67" spans="1:105" x14ac:dyDescent="0.25">
      <c r="A67" s="68"/>
      <c r="B67" s="68"/>
      <c r="C67" s="68"/>
      <c r="D67" s="68"/>
      <c r="E67" s="68"/>
      <c r="F67" s="110" t="s">
        <v>147</v>
      </c>
      <c r="G67" s="110" t="s">
        <v>354</v>
      </c>
      <c r="H67" s="23" t="s">
        <v>22</v>
      </c>
      <c r="I67" s="125"/>
      <c r="J67" s="125"/>
      <c r="K67" s="125"/>
      <c r="L67" s="125"/>
      <c r="M67" s="125"/>
      <c r="N67" s="69"/>
      <c r="O67" s="68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  <c r="BH67" s="122"/>
      <c r="BI67" s="122"/>
      <c r="BJ67" s="122"/>
      <c r="BK67" s="122"/>
      <c r="BL67" s="122"/>
      <c r="BM67" s="122"/>
      <c r="BN67" s="122"/>
      <c r="BO67" s="122"/>
      <c r="BP67" s="122"/>
      <c r="BQ67" s="122"/>
      <c r="BR67" s="122"/>
      <c r="BS67" s="122"/>
      <c r="BT67" s="122"/>
      <c r="BU67" s="122"/>
      <c r="BV67" s="122"/>
      <c r="BW67" s="122"/>
      <c r="BX67" s="122"/>
      <c r="BY67" s="122"/>
      <c r="BZ67" s="122"/>
      <c r="CA67" s="122"/>
      <c r="CB67" s="122"/>
      <c r="CC67" s="122"/>
      <c r="CD67" s="122"/>
      <c r="CE67" s="122"/>
      <c r="CF67" s="122"/>
      <c r="CG67" s="122"/>
      <c r="CH67" s="122"/>
      <c r="CI67" s="122"/>
      <c r="CJ67" s="122"/>
      <c r="CK67" s="122"/>
      <c r="CL67" s="122"/>
      <c r="CM67" s="122"/>
      <c r="CN67" s="122"/>
      <c r="CO67" s="122"/>
      <c r="CP67" s="122"/>
      <c r="CQ67" s="122"/>
      <c r="CR67" s="122"/>
      <c r="CS67" s="122"/>
      <c r="CT67" s="122"/>
      <c r="CU67" s="122"/>
      <c r="CV67" s="122"/>
      <c r="CW67" s="122"/>
      <c r="CX67" s="122"/>
      <c r="CY67" s="122"/>
      <c r="CZ67" s="122"/>
      <c r="DA67" s="122"/>
    </row>
    <row r="68" spans="1:105" x14ac:dyDescent="0.25">
      <c r="A68" s="68"/>
      <c r="B68" s="68"/>
      <c r="C68" s="68"/>
      <c r="D68" s="68"/>
      <c r="E68" s="68"/>
      <c r="F68" s="110" t="s">
        <v>148</v>
      </c>
      <c r="G68" s="110" t="s">
        <v>354</v>
      </c>
      <c r="H68" s="23" t="s">
        <v>22</v>
      </c>
      <c r="I68" s="125"/>
      <c r="J68" s="125"/>
      <c r="K68" s="125"/>
      <c r="L68" s="125"/>
      <c r="M68" s="125"/>
      <c r="N68" s="69"/>
      <c r="O68" s="68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2"/>
      <c r="BE68" s="122"/>
      <c r="BF68" s="122"/>
      <c r="BG68" s="122"/>
      <c r="BH68" s="122"/>
      <c r="BI68" s="122"/>
      <c r="BJ68" s="122"/>
      <c r="BK68" s="122"/>
      <c r="BL68" s="122"/>
      <c r="BM68" s="122"/>
      <c r="BN68" s="122"/>
      <c r="BO68" s="122"/>
      <c r="BP68" s="122"/>
      <c r="BQ68" s="122"/>
      <c r="BR68" s="122"/>
      <c r="BS68" s="122"/>
      <c r="BT68" s="122"/>
      <c r="BU68" s="122"/>
      <c r="BV68" s="122"/>
      <c r="BW68" s="122"/>
      <c r="BX68" s="122"/>
      <c r="BY68" s="122"/>
      <c r="BZ68" s="122"/>
      <c r="CA68" s="122"/>
      <c r="CB68" s="122"/>
      <c r="CC68" s="122"/>
      <c r="CD68" s="122"/>
      <c r="CE68" s="122"/>
      <c r="CF68" s="122"/>
      <c r="CG68" s="122"/>
      <c r="CH68" s="122"/>
      <c r="CI68" s="122"/>
      <c r="CJ68" s="122"/>
      <c r="CK68" s="122"/>
      <c r="CL68" s="122"/>
      <c r="CM68" s="122"/>
      <c r="CN68" s="122"/>
      <c r="CO68" s="122"/>
      <c r="CP68" s="122"/>
      <c r="CQ68" s="122"/>
      <c r="CR68" s="122"/>
      <c r="CS68" s="122"/>
      <c r="CT68" s="122"/>
      <c r="CU68" s="122"/>
      <c r="CV68" s="122"/>
      <c r="CW68" s="122"/>
      <c r="CX68" s="122"/>
      <c r="CY68" s="122"/>
      <c r="CZ68" s="122"/>
      <c r="DA68" s="122"/>
    </row>
    <row r="69" spans="1:105" x14ac:dyDescent="0.25">
      <c r="A69" s="68"/>
      <c r="B69" s="68"/>
      <c r="C69" s="68"/>
      <c r="D69" s="68"/>
      <c r="E69" s="68"/>
      <c r="F69" s="110" t="s">
        <v>149</v>
      </c>
      <c r="G69" s="110" t="s">
        <v>354</v>
      </c>
      <c r="H69" s="23" t="s">
        <v>185</v>
      </c>
      <c r="I69" s="125"/>
      <c r="J69" s="125"/>
      <c r="K69" s="125"/>
      <c r="L69" s="125"/>
      <c r="M69" s="125"/>
      <c r="N69" s="69"/>
      <c r="O69" s="68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2"/>
      <c r="BE69" s="122"/>
      <c r="BF69" s="122"/>
      <c r="BG69" s="122"/>
      <c r="BH69" s="122"/>
      <c r="BI69" s="122"/>
      <c r="BJ69" s="122"/>
      <c r="BK69" s="122"/>
      <c r="BL69" s="122"/>
      <c r="BM69" s="122"/>
      <c r="BN69" s="122"/>
      <c r="BO69" s="122"/>
      <c r="BP69" s="122"/>
      <c r="BQ69" s="122"/>
      <c r="BR69" s="122"/>
      <c r="BS69" s="122"/>
      <c r="BT69" s="122"/>
      <c r="BU69" s="122"/>
      <c r="BV69" s="122"/>
      <c r="BW69" s="122"/>
      <c r="BX69" s="122"/>
      <c r="BY69" s="122"/>
      <c r="BZ69" s="122"/>
      <c r="CA69" s="122"/>
      <c r="CB69" s="122"/>
      <c r="CC69" s="122"/>
      <c r="CD69" s="122"/>
      <c r="CE69" s="122"/>
      <c r="CF69" s="122"/>
      <c r="CG69" s="122"/>
      <c r="CH69" s="122"/>
      <c r="CI69" s="122"/>
      <c r="CJ69" s="122"/>
      <c r="CK69" s="122"/>
      <c r="CL69" s="122"/>
      <c r="CM69" s="122"/>
      <c r="CN69" s="122"/>
      <c r="CO69" s="122"/>
      <c r="CP69" s="122"/>
      <c r="CQ69" s="122"/>
      <c r="CR69" s="122"/>
      <c r="CS69" s="122"/>
      <c r="CT69" s="122"/>
      <c r="CU69" s="122"/>
      <c r="CV69" s="122"/>
      <c r="CW69" s="122"/>
      <c r="CX69" s="122"/>
      <c r="CY69" s="122"/>
      <c r="CZ69" s="122"/>
      <c r="DA69" s="122"/>
    </row>
    <row r="70" spans="1:105" x14ac:dyDescent="0.25">
      <c r="A70" s="68"/>
      <c r="B70" s="68"/>
      <c r="C70" s="68"/>
      <c r="D70" s="68"/>
      <c r="E70" s="68"/>
      <c r="F70" s="110" t="s">
        <v>150</v>
      </c>
      <c r="G70" s="110" t="s">
        <v>354</v>
      </c>
      <c r="H70" s="23" t="s">
        <v>185</v>
      </c>
      <c r="I70" s="125"/>
      <c r="J70" s="125"/>
      <c r="K70" s="125"/>
      <c r="L70" s="125"/>
      <c r="M70" s="125"/>
      <c r="N70" s="69"/>
      <c r="O70" s="68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2"/>
      <c r="BC70" s="122"/>
      <c r="BD70" s="122"/>
      <c r="BE70" s="122"/>
      <c r="BF70" s="122"/>
      <c r="BG70" s="122"/>
      <c r="BH70" s="122"/>
      <c r="BI70" s="122"/>
      <c r="BJ70" s="122"/>
      <c r="BK70" s="122"/>
      <c r="BL70" s="122"/>
      <c r="BM70" s="122"/>
      <c r="BN70" s="122"/>
      <c r="BO70" s="122"/>
      <c r="BP70" s="122"/>
      <c r="BQ70" s="122"/>
      <c r="BR70" s="122"/>
      <c r="BS70" s="122"/>
      <c r="BT70" s="122"/>
      <c r="BU70" s="122"/>
      <c r="BV70" s="122"/>
      <c r="BW70" s="122"/>
      <c r="BX70" s="122"/>
      <c r="BY70" s="122"/>
      <c r="BZ70" s="122"/>
      <c r="CA70" s="122"/>
      <c r="CB70" s="122"/>
      <c r="CC70" s="122"/>
      <c r="CD70" s="122"/>
      <c r="CE70" s="122"/>
      <c r="CF70" s="122"/>
      <c r="CG70" s="122"/>
      <c r="CH70" s="122"/>
      <c r="CI70" s="122"/>
      <c r="CJ70" s="122"/>
      <c r="CK70" s="122"/>
      <c r="CL70" s="122"/>
      <c r="CM70" s="122"/>
      <c r="CN70" s="122"/>
      <c r="CO70" s="122"/>
      <c r="CP70" s="122"/>
      <c r="CQ70" s="122"/>
      <c r="CR70" s="122"/>
      <c r="CS70" s="122"/>
      <c r="CT70" s="122"/>
      <c r="CU70" s="122"/>
      <c r="CV70" s="122"/>
      <c r="CW70" s="122"/>
      <c r="CX70" s="122"/>
      <c r="CY70" s="122"/>
      <c r="CZ70" s="122"/>
      <c r="DA70" s="122"/>
    </row>
    <row r="71" spans="1:105" x14ac:dyDescent="0.25">
      <c r="A71" s="68"/>
      <c r="B71" s="68"/>
      <c r="C71" s="68"/>
      <c r="D71" s="68"/>
      <c r="E71" s="68"/>
      <c r="F71" s="110" t="s">
        <v>151</v>
      </c>
      <c r="G71" s="110" t="s">
        <v>354</v>
      </c>
      <c r="H71" s="23" t="s">
        <v>22</v>
      </c>
      <c r="I71" s="125"/>
      <c r="J71" s="125"/>
      <c r="K71" s="125"/>
      <c r="L71" s="125"/>
      <c r="M71" s="125"/>
      <c r="N71" s="69"/>
      <c r="O71" s="68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  <c r="BP71" s="122"/>
      <c r="BQ71" s="122"/>
      <c r="BR71" s="122"/>
      <c r="BS71" s="122"/>
      <c r="BT71" s="122"/>
      <c r="BU71" s="122"/>
      <c r="BV71" s="122"/>
      <c r="BW71" s="122"/>
      <c r="BX71" s="122"/>
      <c r="BY71" s="122"/>
      <c r="BZ71" s="122"/>
      <c r="CA71" s="122"/>
      <c r="CB71" s="122"/>
      <c r="CC71" s="122"/>
      <c r="CD71" s="122"/>
      <c r="CE71" s="122"/>
      <c r="CF71" s="122"/>
      <c r="CG71" s="122"/>
      <c r="CH71" s="122"/>
      <c r="CI71" s="122"/>
      <c r="CJ71" s="122"/>
      <c r="CK71" s="122"/>
      <c r="CL71" s="122"/>
      <c r="CM71" s="122"/>
      <c r="CN71" s="122"/>
      <c r="CO71" s="122"/>
      <c r="CP71" s="122"/>
      <c r="CQ71" s="122"/>
      <c r="CR71" s="122"/>
      <c r="CS71" s="122"/>
      <c r="CT71" s="122"/>
      <c r="CU71" s="122"/>
      <c r="CV71" s="122"/>
      <c r="CW71" s="122"/>
      <c r="CX71" s="122"/>
      <c r="CY71" s="122"/>
      <c r="CZ71" s="122"/>
      <c r="DA71" s="122"/>
    </row>
    <row r="72" spans="1:105" x14ac:dyDescent="0.25">
      <c r="A72" s="68"/>
      <c r="B72" s="68"/>
      <c r="C72" s="68"/>
      <c r="D72" s="68"/>
      <c r="E72" s="68"/>
      <c r="F72" s="110" t="s">
        <v>152</v>
      </c>
      <c r="G72" s="110" t="s">
        <v>354</v>
      </c>
      <c r="H72" s="23" t="s">
        <v>22</v>
      </c>
      <c r="I72" s="125"/>
      <c r="J72" s="125"/>
      <c r="K72" s="125"/>
      <c r="L72" s="125"/>
      <c r="M72" s="125"/>
      <c r="N72" s="69"/>
      <c r="O72" s="68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  <c r="BP72" s="122"/>
      <c r="BQ72" s="122"/>
      <c r="BR72" s="122"/>
      <c r="BS72" s="122"/>
      <c r="BT72" s="122"/>
      <c r="BU72" s="122"/>
      <c r="BV72" s="122"/>
      <c r="BW72" s="122"/>
      <c r="BX72" s="122"/>
      <c r="BY72" s="122"/>
      <c r="BZ72" s="122"/>
      <c r="CA72" s="122"/>
      <c r="CB72" s="122"/>
      <c r="CC72" s="122"/>
      <c r="CD72" s="122"/>
      <c r="CE72" s="122"/>
      <c r="CF72" s="122"/>
      <c r="CG72" s="122"/>
      <c r="CH72" s="122"/>
      <c r="CI72" s="122"/>
      <c r="CJ72" s="122"/>
      <c r="CK72" s="122"/>
      <c r="CL72" s="122"/>
      <c r="CM72" s="122"/>
      <c r="CN72" s="122"/>
      <c r="CO72" s="122"/>
      <c r="CP72" s="122"/>
      <c r="CQ72" s="122"/>
      <c r="CR72" s="122"/>
      <c r="CS72" s="122"/>
      <c r="CT72" s="122"/>
      <c r="CU72" s="122"/>
      <c r="CV72" s="122"/>
      <c r="CW72" s="122"/>
      <c r="CX72" s="122"/>
      <c r="CY72" s="122"/>
      <c r="CZ72" s="122"/>
      <c r="DA72" s="122"/>
    </row>
    <row r="73" spans="1:105" x14ac:dyDescent="0.25">
      <c r="A73" s="68"/>
      <c r="B73" s="68"/>
      <c r="C73" s="68"/>
      <c r="D73" s="68"/>
      <c r="E73" s="68"/>
      <c r="F73" s="110" t="s">
        <v>153</v>
      </c>
      <c r="G73" s="110" t="s">
        <v>354</v>
      </c>
      <c r="H73" s="23" t="s">
        <v>22</v>
      </c>
      <c r="I73" s="125"/>
      <c r="J73" s="125"/>
      <c r="K73" s="125"/>
      <c r="L73" s="125"/>
      <c r="M73" s="125"/>
      <c r="N73" s="69"/>
      <c r="O73" s="68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2"/>
      <c r="BF73" s="122"/>
      <c r="BG73" s="122"/>
      <c r="BH73" s="122"/>
      <c r="BI73" s="122"/>
      <c r="BJ73" s="122"/>
      <c r="BK73" s="122"/>
      <c r="BL73" s="122"/>
      <c r="BM73" s="122"/>
      <c r="BN73" s="122"/>
      <c r="BO73" s="122"/>
      <c r="BP73" s="122"/>
      <c r="BQ73" s="122"/>
      <c r="BR73" s="122"/>
      <c r="BS73" s="122"/>
      <c r="BT73" s="122"/>
      <c r="BU73" s="122"/>
      <c r="BV73" s="122"/>
      <c r="BW73" s="122"/>
      <c r="BX73" s="122"/>
      <c r="BY73" s="122"/>
      <c r="BZ73" s="122"/>
      <c r="CA73" s="122"/>
      <c r="CB73" s="122"/>
      <c r="CC73" s="122"/>
      <c r="CD73" s="122"/>
      <c r="CE73" s="122"/>
      <c r="CF73" s="122"/>
      <c r="CG73" s="122"/>
      <c r="CH73" s="122"/>
      <c r="CI73" s="122"/>
      <c r="CJ73" s="122"/>
      <c r="CK73" s="122"/>
      <c r="CL73" s="122"/>
      <c r="CM73" s="122"/>
      <c r="CN73" s="122"/>
      <c r="CO73" s="122"/>
      <c r="CP73" s="122"/>
      <c r="CQ73" s="122"/>
      <c r="CR73" s="122"/>
      <c r="CS73" s="122"/>
      <c r="CT73" s="122"/>
      <c r="CU73" s="122"/>
      <c r="CV73" s="122"/>
      <c r="CW73" s="122"/>
      <c r="CX73" s="122"/>
      <c r="CY73" s="122"/>
      <c r="CZ73" s="122"/>
      <c r="DA73" s="122"/>
    </row>
    <row r="74" spans="1:105" x14ac:dyDescent="0.25">
      <c r="A74" s="68"/>
      <c r="B74" s="68"/>
      <c r="C74" s="68"/>
      <c r="D74" s="68"/>
      <c r="E74" s="68"/>
      <c r="F74" s="110" t="s">
        <v>154</v>
      </c>
      <c r="G74" s="110" t="s">
        <v>354</v>
      </c>
      <c r="H74" s="23" t="s">
        <v>22</v>
      </c>
      <c r="I74" s="125"/>
      <c r="J74" s="125"/>
      <c r="K74" s="125"/>
      <c r="L74" s="125"/>
      <c r="M74" s="125"/>
      <c r="N74" s="69"/>
      <c r="O74" s="68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22"/>
      <c r="BS74" s="122"/>
      <c r="BT74" s="122"/>
      <c r="BU74" s="122"/>
      <c r="BV74" s="122"/>
      <c r="BW74" s="122"/>
      <c r="BX74" s="122"/>
      <c r="BY74" s="122"/>
      <c r="BZ74" s="122"/>
      <c r="CA74" s="122"/>
      <c r="CB74" s="122"/>
      <c r="CC74" s="122"/>
      <c r="CD74" s="122"/>
      <c r="CE74" s="122"/>
      <c r="CF74" s="122"/>
      <c r="CG74" s="122"/>
      <c r="CH74" s="122"/>
      <c r="CI74" s="122"/>
      <c r="CJ74" s="122"/>
      <c r="CK74" s="122"/>
      <c r="CL74" s="122"/>
      <c r="CM74" s="122"/>
      <c r="CN74" s="122"/>
      <c r="CO74" s="122"/>
      <c r="CP74" s="122"/>
      <c r="CQ74" s="122"/>
      <c r="CR74" s="122"/>
      <c r="CS74" s="122"/>
      <c r="CT74" s="122"/>
      <c r="CU74" s="122"/>
      <c r="CV74" s="122"/>
      <c r="CW74" s="122"/>
      <c r="CX74" s="122"/>
      <c r="CY74" s="122"/>
      <c r="CZ74" s="122"/>
      <c r="DA74" s="122"/>
    </row>
    <row r="75" spans="1:105" x14ac:dyDescent="0.25">
      <c r="A75" s="68"/>
      <c r="B75" s="68"/>
      <c r="C75" s="68"/>
      <c r="D75" s="68"/>
      <c r="E75" s="68"/>
      <c r="F75" s="110" t="s">
        <v>155</v>
      </c>
      <c r="G75" s="110" t="s">
        <v>354</v>
      </c>
      <c r="H75" s="23" t="s">
        <v>185</v>
      </c>
      <c r="I75" s="125"/>
      <c r="J75" s="125"/>
      <c r="K75" s="125"/>
      <c r="L75" s="125"/>
      <c r="M75" s="125"/>
      <c r="N75" s="69"/>
      <c r="O75" s="68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  <c r="BH75" s="122"/>
      <c r="BI75" s="122"/>
      <c r="BJ75" s="122"/>
      <c r="BK75" s="122"/>
      <c r="BL75" s="122"/>
      <c r="BM75" s="122"/>
      <c r="BN75" s="122"/>
      <c r="BO75" s="122"/>
      <c r="BP75" s="122"/>
      <c r="BQ75" s="122"/>
      <c r="BR75" s="122"/>
      <c r="BS75" s="122"/>
      <c r="BT75" s="122"/>
      <c r="BU75" s="122"/>
      <c r="BV75" s="122"/>
      <c r="BW75" s="122"/>
      <c r="BX75" s="122"/>
      <c r="BY75" s="122"/>
      <c r="BZ75" s="122"/>
      <c r="CA75" s="122"/>
      <c r="CB75" s="122"/>
      <c r="CC75" s="122"/>
      <c r="CD75" s="122"/>
      <c r="CE75" s="122"/>
      <c r="CF75" s="122"/>
      <c r="CG75" s="122"/>
      <c r="CH75" s="122"/>
      <c r="CI75" s="122"/>
      <c r="CJ75" s="122"/>
      <c r="CK75" s="122"/>
      <c r="CL75" s="122"/>
      <c r="CM75" s="122"/>
      <c r="CN75" s="122"/>
      <c r="CO75" s="122"/>
      <c r="CP75" s="122"/>
      <c r="CQ75" s="122"/>
      <c r="CR75" s="122"/>
      <c r="CS75" s="122"/>
      <c r="CT75" s="122"/>
      <c r="CU75" s="122"/>
      <c r="CV75" s="122"/>
      <c r="CW75" s="122"/>
      <c r="CX75" s="122"/>
      <c r="CY75" s="122"/>
      <c r="CZ75" s="122"/>
      <c r="DA75" s="122"/>
    </row>
    <row r="76" spans="1:105" x14ac:dyDescent="0.25">
      <c r="A76" s="68"/>
      <c r="B76" s="68"/>
      <c r="C76" s="68"/>
      <c r="D76" s="68"/>
      <c r="E76" s="68"/>
      <c r="F76" s="110" t="s">
        <v>156</v>
      </c>
      <c r="G76" s="110" t="s">
        <v>354</v>
      </c>
      <c r="H76" s="26" t="s">
        <v>185</v>
      </c>
      <c r="I76" s="129"/>
      <c r="J76" s="129"/>
      <c r="K76" s="129"/>
      <c r="L76" s="129"/>
      <c r="M76" s="129"/>
      <c r="N76" s="69"/>
      <c r="O76" s="68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</row>
    <row r="77" spans="1:105" x14ac:dyDescent="0.25">
      <c r="A77" s="68"/>
      <c r="B77" s="68"/>
      <c r="C77" s="68"/>
      <c r="D77" s="68"/>
      <c r="E77" s="68"/>
      <c r="F77" s="110" t="s">
        <v>157</v>
      </c>
      <c r="G77" s="110" t="s">
        <v>354</v>
      </c>
      <c r="H77" s="26" t="s">
        <v>185</v>
      </c>
      <c r="I77" s="129"/>
      <c r="J77" s="129"/>
      <c r="K77" s="129"/>
      <c r="L77" s="129"/>
      <c r="M77" s="129"/>
      <c r="N77" s="69"/>
      <c r="O77" s="68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</row>
    <row r="78" spans="1:105" x14ac:dyDescent="0.25">
      <c r="A78" s="68"/>
      <c r="B78" s="68"/>
      <c r="C78" s="68"/>
      <c r="D78" s="68"/>
      <c r="E78" s="68"/>
      <c r="F78" s="110" t="s">
        <v>158</v>
      </c>
      <c r="G78" s="110" t="s">
        <v>354</v>
      </c>
      <c r="H78" s="26" t="s">
        <v>185</v>
      </c>
      <c r="I78" s="129"/>
      <c r="J78" s="129"/>
      <c r="K78" s="129"/>
      <c r="L78" s="129"/>
      <c r="M78" s="129"/>
      <c r="N78" s="69"/>
      <c r="O78" s="68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</row>
    <row r="79" spans="1:105" x14ac:dyDescent="0.25">
      <c r="A79" s="68"/>
      <c r="B79" s="68"/>
      <c r="C79" s="68"/>
      <c r="D79" s="68"/>
      <c r="E79" s="68"/>
      <c r="F79" s="110" t="s">
        <v>159</v>
      </c>
      <c r="G79" s="110" t="s">
        <v>354</v>
      </c>
      <c r="H79" s="26" t="s">
        <v>185</v>
      </c>
      <c r="I79" s="129"/>
      <c r="J79" s="129"/>
      <c r="K79" s="129"/>
      <c r="L79" s="129"/>
      <c r="M79" s="129"/>
      <c r="N79" s="69"/>
      <c r="O79" s="68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</row>
    <row r="80" spans="1:105" x14ac:dyDescent="0.25">
      <c r="A80" s="68"/>
      <c r="B80" s="68"/>
      <c r="C80" s="68"/>
      <c r="D80" s="68"/>
      <c r="E80" s="68"/>
      <c r="F80" s="110" t="s">
        <v>160</v>
      </c>
      <c r="G80" s="110" t="s">
        <v>354</v>
      </c>
      <c r="H80" s="26" t="s">
        <v>185</v>
      </c>
      <c r="I80" s="129"/>
      <c r="J80" s="129"/>
      <c r="K80" s="129"/>
      <c r="L80" s="129"/>
      <c r="M80" s="129"/>
      <c r="N80" s="69"/>
      <c r="O80" s="68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</row>
    <row r="81" spans="1:105" x14ac:dyDescent="0.25">
      <c r="A81" s="68"/>
      <c r="B81" s="68"/>
      <c r="C81" s="68"/>
      <c r="D81" s="68"/>
      <c r="E81" s="68"/>
      <c r="F81" s="110" t="s">
        <v>161</v>
      </c>
      <c r="G81" s="110" t="s">
        <v>354</v>
      </c>
      <c r="H81" s="26" t="s">
        <v>185</v>
      </c>
      <c r="I81" s="129"/>
      <c r="J81" s="129"/>
      <c r="K81" s="129"/>
      <c r="L81" s="129"/>
      <c r="M81" s="129"/>
      <c r="N81" s="69"/>
      <c r="O81" s="68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</row>
    <row r="82" spans="1:105" x14ac:dyDescent="0.25">
      <c r="A82" s="68"/>
      <c r="B82" s="68"/>
      <c r="C82" s="68"/>
      <c r="D82" s="68"/>
      <c r="E82" s="68"/>
      <c r="F82" s="110" t="s">
        <v>162</v>
      </c>
      <c r="G82" s="110" t="s">
        <v>354</v>
      </c>
      <c r="H82" s="26" t="s">
        <v>185</v>
      </c>
      <c r="I82" s="129"/>
      <c r="J82" s="129"/>
      <c r="K82" s="129"/>
      <c r="L82" s="129"/>
      <c r="M82" s="129"/>
      <c r="N82" s="69"/>
      <c r="O82" s="68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</row>
    <row r="83" spans="1:105" x14ac:dyDescent="0.25">
      <c r="A83" s="68"/>
      <c r="B83" s="68"/>
      <c r="C83" s="68"/>
      <c r="D83" s="68"/>
      <c r="E83" s="68"/>
      <c r="F83" s="110" t="s">
        <v>163</v>
      </c>
      <c r="G83" s="110" t="s">
        <v>354</v>
      </c>
      <c r="H83" s="26" t="s">
        <v>185</v>
      </c>
      <c r="I83" s="129"/>
      <c r="J83" s="129"/>
      <c r="K83" s="129"/>
      <c r="L83" s="129"/>
      <c r="M83" s="129"/>
      <c r="N83" s="69"/>
      <c r="O83" s="68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</row>
    <row r="84" spans="1:105" x14ac:dyDescent="0.25">
      <c r="A84" s="68"/>
      <c r="B84" s="68"/>
      <c r="C84" s="68"/>
      <c r="D84" s="68"/>
      <c r="E84" s="68"/>
      <c r="F84" s="110" t="s">
        <v>164</v>
      </c>
      <c r="G84" s="110" t="s">
        <v>354</v>
      </c>
      <c r="H84" s="26" t="s">
        <v>183</v>
      </c>
      <c r="I84" s="129"/>
      <c r="J84" s="129"/>
      <c r="K84" s="129"/>
      <c r="L84" s="129"/>
      <c r="M84" s="129"/>
      <c r="N84" s="69"/>
      <c r="O84" s="68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</row>
    <row r="85" spans="1:105" x14ac:dyDescent="0.25">
      <c r="A85" s="68"/>
      <c r="B85" s="68"/>
      <c r="C85" s="68"/>
      <c r="D85" s="68"/>
      <c r="E85" s="68"/>
      <c r="F85" s="110" t="s">
        <v>189</v>
      </c>
      <c r="G85" s="110" t="s">
        <v>354</v>
      </c>
      <c r="H85" s="26" t="s">
        <v>185</v>
      </c>
      <c r="I85" s="129"/>
      <c r="J85" s="129"/>
      <c r="K85" s="129"/>
      <c r="L85" s="129"/>
      <c r="M85" s="129"/>
      <c r="N85" s="69"/>
      <c r="O85" s="68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</row>
    <row r="86" spans="1:105" s="17" customFormat="1" x14ac:dyDescent="0.25">
      <c r="A86" s="68"/>
      <c r="B86" s="68"/>
      <c r="C86" s="68"/>
      <c r="D86" s="68"/>
      <c r="E86" s="68"/>
      <c r="F86" s="211" t="s">
        <v>741</v>
      </c>
      <c r="G86" s="211" t="s">
        <v>354</v>
      </c>
      <c r="H86" s="26" t="s">
        <v>738</v>
      </c>
      <c r="I86" s="131" t="s">
        <v>314</v>
      </c>
      <c r="J86" s="129"/>
      <c r="K86" s="129"/>
      <c r="L86" s="129"/>
      <c r="M86" s="129"/>
      <c r="N86" s="69"/>
      <c r="O86" s="68" t="s">
        <v>750</v>
      </c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</row>
    <row r="87" spans="1:105" x14ac:dyDescent="0.25">
      <c r="A87" s="68"/>
      <c r="B87" s="68"/>
      <c r="C87" s="68"/>
      <c r="D87" s="68"/>
      <c r="E87" s="68"/>
      <c r="F87" s="212" t="s">
        <v>740</v>
      </c>
      <c r="G87" s="112" t="s">
        <v>354</v>
      </c>
      <c r="H87" s="27" t="s">
        <v>185</v>
      </c>
      <c r="I87" s="131" t="s">
        <v>314</v>
      </c>
      <c r="J87" s="129"/>
      <c r="K87" s="129"/>
      <c r="L87" s="129"/>
      <c r="M87" s="129"/>
      <c r="N87" s="69"/>
      <c r="O87" s="68" t="s">
        <v>750</v>
      </c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</row>
    <row r="88" spans="1:105" x14ac:dyDescent="0.25">
      <c r="A88" s="68"/>
      <c r="B88" s="68"/>
      <c r="C88" s="68"/>
      <c r="D88" s="68"/>
      <c r="E88" s="68"/>
      <c r="F88" s="68"/>
      <c r="G88" s="68"/>
      <c r="H88" s="69"/>
      <c r="I88" s="69"/>
      <c r="J88" s="69"/>
      <c r="K88" s="69"/>
      <c r="L88" s="69"/>
      <c r="M88" s="69"/>
      <c r="N88" s="69"/>
      <c r="O88" s="68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</row>
    <row r="89" spans="1:105" x14ac:dyDescent="0.25">
      <c r="A89" s="96"/>
      <c r="B89" s="96"/>
      <c r="C89" s="105" t="s">
        <v>614</v>
      </c>
      <c r="D89" s="105"/>
      <c r="E89" s="105"/>
      <c r="F89" s="105"/>
      <c r="G89" s="105"/>
      <c r="H89" s="106"/>
      <c r="I89" s="106"/>
      <c r="J89" s="106"/>
      <c r="K89" s="106"/>
      <c r="L89" s="106"/>
      <c r="M89" s="106"/>
      <c r="N89" s="106"/>
      <c r="O89" s="105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</row>
    <row r="90" spans="1:105" x14ac:dyDescent="0.25">
      <c r="A90" s="68"/>
      <c r="B90" s="68"/>
      <c r="C90" s="104"/>
      <c r="D90" s="104"/>
      <c r="E90" s="68"/>
      <c r="F90" s="68"/>
      <c r="G90" s="68"/>
      <c r="H90" s="69"/>
      <c r="I90" s="69"/>
      <c r="J90" s="69"/>
      <c r="K90" s="69"/>
      <c r="L90" s="69"/>
      <c r="M90" s="69"/>
      <c r="N90" s="69"/>
      <c r="O90" s="68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</row>
    <row r="91" spans="1:105" x14ac:dyDescent="0.25">
      <c r="A91" s="68"/>
      <c r="B91" s="68"/>
      <c r="C91" s="104"/>
      <c r="D91" s="104" t="s">
        <v>559</v>
      </c>
      <c r="E91" s="68"/>
      <c r="F91" s="68"/>
      <c r="G91" s="68"/>
      <c r="H91" s="69"/>
      <c r="I91" s="69"/>
      <c r="J91" s="69"/>
      <c r="K91" s="69"/>
      <c r="L91" s="69"/>
      <c r="M91" s="69"/>
      <c r="N91" s="69"/>
      <c r="O91" s="68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</row>
    <row r="92" spans="1:105" x14ac:dyDescent="0.25">
      <c r="A92" s="68"/>
      <c r="B92" s="68"/>
      <c r="C92" s="104"/>
      <c r="D92" s="104" t="s">
        <v>560</v>
      </c>
      <c r="E92" s="68"/>
      <c r="F92" s="68"/>
      <c r="G92" s="68"/>
      <c r="H92" s="69"/>
      <c r="I92" s="69"/>
      <c r="J92" s="69"/>
      <c r="K92" s="69"/>
      <c r="L92" s="69"/>
      <c r="M92" s="69"/>
      <c r="N92" s="69"/>
      <c r="O92" s="68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</row>
    <row r="93" spans="1:105" x14ac:dyDescent="0.25">
      <c r="A93" s="68"/>
      <c r="B93" s="68"/>
      <c r="C93" s="104"/>
      <c r="D93" s="104"/>
      <c r="E93" s="68"/>
      <c r="F93" s="68"/>
      <c r="G93" s="68"/>
      <c r="H93" s="69"/>
      <c r="I93" s="69"/>
      <c r="J93" s="69"/>
      <c r="K93" s="69"/>
      <c r="L93" s="69"/>
      <c r="M93" s="69"/>
      <c r="N93" s="69"/>
      <c r="O93" s="68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</row>
    <row r="94" spans="1:105" x14ac:dyDescent="0.25">
      <c r="A94" s="110"/>
      <c r="B94" s="68"/>
      <c r="C94" s="68"/>
      <c r="D94" s="104"/>
      <c r="E94" s="107" t="s">
        <v>304</v>
      </c>
      <c r="F94" s="68"/>
      <c r="G94" s="68"/>
      <c r="H94" s="69"/>
      <c r="I94" s="127" t="s">
        <v>314</v>
      </c>
      <c r="J94" s="127"/>
      <c r="K94" s="127"/>
      <c r="L94" s="127"/>
      <c r="M94" s="127"/>
      <c r="N94" s="127"/>
      <c r="O94" s="110" t="s">
        <v>416</v>
      </c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</row>
    <row r="95" spans="1:105" x14ac:dyDescent="0.25">
      <c r="A95" s="68"/>
      <c r="B95" s="68"/>
      <c r="C95" s="68"/>
      <c r="D95" s="68"/>
      <c r="E95" s="68"/>
      <c r="F95" s="108" t="s">
        <v>134</v>
      </c>
      <c r="G95" s="108" t="s">
        <v>44</v>
      </c>
      <c r="H95" s="28">
        <v>1</v>
      </c>
      <c r="I95" s="130"/>
      <c r="J95" s="130"/>
      <c r="K95" s="130"/>
      <c r="L95" s="130"/>
      <c r="M95" s="130"/>
      <c r="N95" s="69"/>
      <c r="O95" s="68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</row>
    <row r="96" spans="1:105" x14ac:dyDescent="0.25">
      <c r="A96" s="68"/>
      <c r="B96" s="68"/>
      <c r="C96" s="68"/>
      <c r="D96" s="68"/>
      <c r="E96" s="68"/>
      <c r="F96" s="110" t="s">
        <v>135</v>
      </c>
      <c r="G96" s="110" t="s">
        <v>44</v>
      </c>
      <c r="H96" s="24">
        <v>1</v>
      </c>
      <c r="I96" s="130"/>
      <c r="J96" s="130"/>
      <c r="K96" s="130"/>
      <c r="L96" s="130"/>
      <c r="M96" s="130"/>
      <c r="N96" s="69"/>
      <c r="O96" s="68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</row>
    <row r="97" spans="1:105" x14ac:dyDescent="0.25">
      <c r="A97" s="68"/>
      <c r="B97" s="68"/>
      <c r="C97" s="68"/>
      <c r="D97" s="68"/>
      <c r="E97" s="68"/>
      <c r="F97" s="110" t="s">
        <v>136</v>
      </c>
      <c r="G97" s="110" t="s">
        <v>44</v>
      </c>
      <c r="H97" s="24">
        <v>0.23499999999999999</v>
      </c>
      <c r="I97" s="130"/>
      <c r="J97" s="130"/>
      <c r="K97" s="130"/>
      <c r="L97" s="130"/>
      <c r="M97" s="130"/>
      <c r="N97" s="69"/>
      <c r="O97" s="68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</row>
    <row r="98" spans="1:105" x14ac:dyDescent="0.25">
      <c r="A98" s="68"/>
      <c r="B98" s="68"/>
      <c r="C98" s="68"/>
      <c r="D98" s="68"/>
      <c r="E98" s="68"/>
      <c r="F98" s="110" t="s">
        <v>137</v>
      </c>
      <c r="G98" s="110" t="s">
        <v>44</v>
      </c>
      <c r="H98" s="24">
        <v>0.23499999999999999</v>
      </c>
      <c r="I98" s="130"/>
      <c r="J98" s="130"/>
      <c r="K98" s="130"/>
      <c r="L98" s="130"/>
      <c r="M98" s="130"/>
      <c r="N98" s="69"/>
      <c r="O98" s="68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</row>
    <row r="99" spans="1:105" x14ac:dyDescent="0.25">
      <c r="A99" s="68"/>
      <c r="B99" s="68"/>
      <c r="C99" s="68"/>
      <c r="D99" s="68"/>
      <c r="E99" s="68"/>
      <c r="F99" s="110" t="s">
        <v>138</v>
      </c>
      <c r="G99" s="110" t="s">
        <v>44</v>
      </c>
      <c r="H99" s="24">
        <v>0.23499999999999999</v>
      </c>
      <c r="I99" s="130"/>
      <c r="J99" s="130"/>
      <c r="K99" s="130"/>
      <c r="L99" s="130"/>
      <c r="M99" s="130"/>
      <c r="N99" s="69"/>
      <c r="O99" s="68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</row>
    <row r="100" spans="1:105" x14ac:dyDescent="0.25">
      <c r="A100" s="68"/>
      <c r="B100" s="68"/>
      <c r="C100" s="68"/>
      <c r="D100" s="68"/>
      <c r="E100" s="68"/>
      <c r="F100" s="110" t="s">
        <v>139</v>
      </c>
      <c r="G100" s="110" t="s">
        <v>44</v>
      </c>
      <c r="H100" s="24">
        <v>0.23499999999999999</v>
      </c>
      <c r="I100" s="130"/>
      <c r="J100" s="130"/>
      <c r="K100" s="130"/>
      <c r="L100" s="130"/>
      <c r="M100" s="130"/>
      <c r="N100" s="69"/>
      <c r="O100" s="68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</row>
    <row r="101" spans="1:105" x14ac:dyDescent="0.25">
      <c r="A101" s="68"/>
      <c r="B101" s="68"/>
      <c r="C101" s="68"/>
      <c r="D101" s="68"/>
      <c r="E101" s="68"/>
      <c r="F101" s="110" t="s">
        <v>140</v>
      </c>
      <c r="G101" s="110" t="s">
        <v>44</v>
      </c>
      <c r="H101" s="24">
        <v>0.52569999999999995</v>
      </c>
      <c r="I101" s="130"/>
      <c r="J101" s="130"/>
      <c r="K101" s="130"/>
      <c r="L101" s="130"/>
      <c r="M101" s="130"/>
      <c r="N101" s="69"/>
      <c r="O101" s="68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</row>
    <row r="102" spans="1:105" x14ac:dyDescent="0.25">
      <c r="A102" s="68"/>
      <c r="B102" s="68"/>
      <c r="C102" s="68"/>
      <c r="D102" s="68"/>
      <c r="E102" s="68"/>
      <c r="F102" s="110" t="s">
        <v>141</v>
      </c>
      <c r="G102" s="110" t="s">
        <v>44</v>
      </c>
      <c r="H102" s="24">
        <v>0.52569999999999995</v>
      </c>
      <c r="I102" s="130"/>
      <c r="J102" s="130"/>
      <c r="K102" s="130"/>
      <c r="L102" s="130"/>
      <c r="M102" s="130"/>
      <c r="N102" s="69"/>
      <c r="O102" s="68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</row>
    <row r="103" spans="1:105" x14ac:dyDescent="0.25">
      <c r="A103" s="68"/>
      <c r="B103" s="68"/>
      <c r="C103" s="68"/>
      <c r="D103" s="68"/>
      <c r="E103" s="68"/>
      <c r="F103" s="110" t="s">
        <v>142</v>
      </c>
      <c r="G103" s="110" t="s">
        <v>44</v>
      </c>
      <c r="H103" s="24">
        <v>0.52569999999999995</v>
      </c>
      <c r="I103" s="130"/>
      <c r="J103" s="130"/>
      <c r="K103" s="130"/>
      <c r="L103" s="130"/>
      <c r="M103" s="130"/>
      <c r="N103" s="69"/>
      <c r="O103" s="68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</row>
    <row r="104" spans="1:105" x14ac:dyDescent="0.25">
      <c r="A104" s="68"/>
      <c r="B104" s="68"/>
      <c r="C104" s="68"/>
      <c r="D104" s="68"/>
      <c r="E104" s="68"/>
      <c r="F104" s="110" t="s">
        <v>143</v>
      </c>
      <c r="G104" s="110" t="s">
        <v>44</v>
      </c>
      <c r="H104" s="24">
        <v>0.52569999999999995</v>
      </c>
      <c r="I104" s="130"/>
      <c r="J104" s="130"/>
      <c r="K104" s="130"/>
      <c r="L104" s="130"/>
      <c r="M104" s="130"/>
      <c r="N104" s="69"/>
      <c r="O104" s="68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</row>
    <row r="105" spans="1:105" x14ac:dyDescent="0.25">
      <c r="A105" s="68"/>
      <c r="B105" s="68"/>
      <c r="C105" s="68"/>
      <c r="D105" s="68"/>
      <c r="E105" s="68"/>
      <c r="F105" s="110" t="s">
        <v>144</v>
      </c>
      <c r="G105" s="110" t="s">
        <v>44</v>
      </c>
      <c r="H105" s="24">
        <v>0.52569999999999995</v>
      </c>
      <c r="I105" s="130"/>
      <c r="J105" s="130"/>
      <c r="K105" s="130"/>
      <c r="L105" s="130"/>
      <c r="M105" s="130"/>
      <c r="N105" s="69"/>
      <c r="O105" s="68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</row>
    <row r="106" spans="1:105" x14ac:dyDescent="0.25">
      <c r="A106" s="68"/>
      <c r="B106" s="68"/>
      <c r="C106" s="68"/>
      <c r="D106" s="68"/>
      <c r="E106" s="68"/>
      <c r="F106" s="110" t="s">
        <v>188</v>
      </c>
      <c r="G106" s="110" t="s">
        <v>44</v>
      </c>
      <c r="H106" s="24">
        <v>0.52569999999999995</v>
      </c>
      <c r="I106" s="130"/>
      <c r="J106" s="130"/>
      <c r="K106" s="130"/>
      <c r="L106" s="130"/>
      <c r="M106" s="130"/>
      <c r="N106" s="69"/>
      <c r="O106" s="68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</row>
    <row r="107" spans="1:105" x14ac:dyDescent="0.25">
      <c r="A107" s="68"/>
      <c r="B107" s="68"/>
      <c r="C107" s="68"/>
      <c r="D107" s="68"/>
      <c r="E107" s="68"/>
      <c r="F107" s="110" t="s">
        <v>146</v>
      </c>
      <c r="G107" s="110" t="s">
        <v>44</v>
      </c>
      <c r="H107" s="24">
        <v>0.52569999999999995</v>
      </c>
      <c r="I107" s="130"/>
      <c r="J107" s="130"/>
      <c r="K107" s="130"/>
      <c r="L107" s="130"/>
      <c r="M107" s="130"/>
      <c r="N107" s="69"/>
      <c r="O107" s="68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</row>
    <row r="108" spans="1:105" x14ac:dyDescent="0.25">
      <c r="A108" s="68"/>
      <c r="B108" s="68"/>
      <c r="C108" s="68"/>
      <c r="D108" s="68"/>
      <c r="E108" s="68"/>
      <c r="F108" s="110" t="s">
        <v>147</v>
      </c>
      <c r="G108" s="110" t="s">
        <v>44</v>
      </c>
      <c r="H108" s="24">
        <v>0.52569999999999995</v>
      </c>
      <c r="I108" s="130"/>
      <c r="J108" s="130"/>
      <c r="K108" s="130"/>
      <c r="L108" s="130"/>
      <c r="M108" s="130"/>
      <c r="N108" s="69"/>
      <c r="O108" s="68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</row>
    <row r="109" spans="1:105" x14ac:dyDescent="0.25">
      <c r="A109" s="68"/>
      <c r="B109" s="68"/>
      <c r="C109" s="68"/>
      <c r="D109" s="68"/>
      <c r="E109" s="68"/>
      <c r="F109" s="110" t="s">
        <v>148</v>
      </c>
      <c r="G109" s="110" t="s">
        <v>44</v>
      </c>
      <c r="H109" s="24">
        <v>0.52569999999999995</v>
      </c>
      <c r="I109" s="130"/>
      <c r="J109" s="130"/>
      <c r="K109" s="130"/>
      <c r="L109" s="130"/>
      <c r="M109" s="130"/>
      <c r="N109" s="69"/>
      <c r="O109" s="68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</row>
    <row r="110" spans="1:105" x14ac:dyDescent="0.25">
      <c r="A110" s="68"/>
      <c r="B110" s="68"/>
      <c r="C110" s="68"/>
      <c r="D110" s="68"/>
      <c r="E110" s="68"/>
      <c r="F110" s="110" t="s">
        <v>149</v>
      </c>
      <c r="G110" s="110" t="s">
        <v>44</v>
      </c>
      <c r="H110" s="24">
        <v>0.52569999999999995</v>
      </c>
      <c r="I110" s="130"/>
      <c r="J110" s="130"/>
      <c r="K110" s="130"/>
      <c r="L110" s="130"/>
      <c r="M110" s="130"/>
      <c r="N110" s="69"/>
      <c r="O110" s="68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</row>
    <row r="111" spans="1:105" x14ac:dyDescent="0.25">
      <c r="A111" s="68"/>
      <c r="B111" s="68"/>
      <c r="C111" s="68"/>
      <c r="D111" s="68"/>
      <c r="E111" s="68"/>
      <c r="F111" s="110" t="s">
        <v>150</v>
      </c>
      <c r="G111" s="110" t="s">
        <v>44</v>
      </c>
      <c r="H111" s="24">
        <v>0.52569999999999995</v>
      </c>
      <c r="I111" s="130"/>
      <c r="J111" s="130"/>
      <c r="K111" s="130"/>
      <c r="L111" s="130"/>
      <c r="M111" s="130"/>
      <c r="N111" s="69"/>
      <c r="O111" s="68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</row>
    <row r="112" spans="1:105" x14ac:dyDescent="0.25">
      <c r="A112" s="68"/>
      <c r="B112" s="68"/>
      <c r="C112" s="68"/>
      <c r="D112" s="68"/>
      <c r="E112" s="68"/>
      <c r="F112" s="110" t="s">
        <v>151</v>
      </c>
      <c r="G112" s="110" t="s">
        <v>44</v>
      </c>
      <c r="H112" s="24">
        <v>0.52569999999999995</v>
      </c>
      <c r="I112" s="130"/>
      <c r="J112" s="130"/>
      <c r="K112" s="130"/>
      <c r="L112" s="130"/>
      <c r="M112" s="130"/>
      <c r="N112" s="69"/>
      <c r="O112" s="68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</row>
    <row r="113" spans="1:105" x14ac:dyDescent="0.25">
      <c r="A113" s="68"/>
      <c r="B113" s="68"/>
      <c r="C113" s="68"/>
      <c r="D113" s="68"/>
      <c r="E113" s="68"/>
      <c r="F113" s="110" t="s">
        <v>152</v>
      </c>
      <c r="G113" s="110" t="s">
        <v>44</v>
      </c>
      <c r="H113" s="24">
        <v>0.52569999999999995</v>
      </c>
      <c r="I113" s="130"/>
      <c r="J113" s="130"/>
      <c r="K113" s="130"/>
      <c r="L113" s="130"/>
      <c r="M113" s="130"/>
      <c r="N113" s="69"/>
      <c r="O113" s="68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</row>
    <row r="114" spans="1:105" x14ac:dyDescent="0.25">
      <c r="A114" s="68"/>
      <c r="B114" s="68"/>
      <c r="C114" s="68"/>
      <c r="D114" s="68"/>
      <c r="E114" s="68"/>
      <c r="F114" s="110" t="s">
        <v>153</v>
      </c>
      <c r="G114" s="110" t="s">
        <v>44</v>
      </c>
      <c r="H114" s="24">
        <v>0.52569999999999995</v>
      </c>
      <c r="I114" s="130"/>
      <c r="J114" s="130"/>
      <c r="K114" s="130"/>
      <c r="L114" s="130"/>
      <c r="M114" s="130"/>
      <c r="N114" s="69"/>
      <c r="O114" s="68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</row>
    <row r="115" spans="1:105" x14ac:dyDescent="0.25">
      <c r="A115" s="68"/>
      <c r="B115" s="68"/>
      <c r="C115" s="68"/>
      <c r="D115" s="68"/>
      <c r="E115" s="68"/>
      <c r="F115" s="110" t="s">
        <v>154</v>
      </c>
      <c r="G115" s="110" t="s">
        <v>44</v>
      </c>
      <c r="H115" s="24">
        <v>0.52569999999999995</v>
      </c>
      <c r="I115" s="130"/>
      <c r="J115" s="130"/>
      <c r="K115" s="130"/>
      <c r="L115" s="130"/>
      <c r="M115" s="130"/>
      <c r="N115" s="69"/>
      <c r="O115" s="68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</row>
    <row r="116" spans="1:105" x14ac:dyDescent="0.25">
      <c r="A116" s="68"/>
      <c r="B116" s="68"/>
      <c r="C116" s="68"/>
      <c r="D116" s="68"/>
      <c r="E116" s="68"/>
      <c r="F116" s="110" t="s">
        <v>155</v>
      </c>
      <c r="G116" s="110" t="s">
        <v>44</v>
      </c>
      <c r="H116" s="24"/>
      <c r="I116" s="130"/>
      <c r="J116" s="130"/>
      <c r="K116" s="130"/>
      <c r="L116" s="130"/>
      <c r="M116" s="130"/>
      <c r="N116" s="69"/>
      <c r="O116" s="68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</row>
    <row r="117" spans="1:105" x14ac:dyDescent="0.25">
      <c r="A117" s="68"/>
      <c r="B117" s="68"/>
      <c r="C117" s="68"/>
      <c r="D117" s="68"/>
      <c r="E117" s="68"/>
      <c r="F117" s="110" t="s">
        <v>156</v>
      </c>
      <c r="G117" s="110" t="s">
        <v>44</v>
      </c>
      <c r="H117" s="24">
        <v>0.57699999999999996</v>
      </c>
      <c r="I117" s="130"/>
      <c r="J117" s="130"/>
      <c r="K117" s="130"/>
      <c r="L117" s="130"/>
      <c r="M117" s="130"/>
      <c r="N117" s="69"/>
      <c r="O117" s="68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</row>
    <row r="118" spans="1:105" x14ac:dyDescent="0.25">
      <c r="A118" s="68"/>
      <c r="B118" s="68"/>
      <c r="C118" s="68"/>
      <c r="D118" s="68"/>
      <c r="E118" s="68"/>
      <c r="F118" s="110" t="s">
        <v>157</v>
      </c>
      <c r="G118" s="110" t="s">
        <v>44</v>
      </c>
      <c r="H118" s="24"/>
      <c r="I118" s="130"/>
      <c r="J118" s="130"/>
      <c r="K118" s="130"/>
      <c r="L118" s="130"/>
      <c r="M118" s="130"/>
      <c r="N118" s="69"/>
      <c r="O118" s="68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</row>
    <row r="119" spans="1:105" x14ac:dyDescent="0.25">
      <c r="A119" s="68"/>
      <c r="B119" s="68"/>
      <c r="C119" s="68"/>
      <c r="D119" s="68"/>
      <c r="E119" s="68"/>
      <c r="F119" s="110" t="s">
        <v>158</v>
      </c>
      <c r="G119" s="110" t="s">
        <v>44</v>
      </c>
      <c r="H119" s="24"/>
      <c r="I119" s="130"/>
      <c r="J119" s="130"/>
      <c r="K119" s="130"/>
      <c r="L119" s="130"/>
      <c r="M119" s="130"/>
      <c r="N119" s="69"/>
      <c r="O119" s="68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</row>
    <row r="120" spans="1:105" x14ac:dyDescent="0.25">
      <c r="A120" s="68"/>
      <c r="B120" s="68"/>
      <c r="C120" s="68"/>
      <c r="D120" s="68"/>
      <c r="E120" s="68"/>
      <c r="F120" s="110" t="s">
        <v>159</v>
      </c>
      <c r="G120" s="110" t="s">
        <v>44</v>
      </c>
      <c r="H120" s="24"/>
      <c r="I120" s="130"/>
      <c r="J120" s="130"/>
      <c r="K120" s="130"/>
      <c r="L120" s="130"/>
      <c r="M120" s="130"/>
      <c r="N120" s="69"/>
      <c r="O120" s="68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</row>
    <row r="121" spans="1:105" x14ac:dyDescent="0.25">
      <c r="A121" s="68"/>
      <c r="B121" s="68"/>
      <c r="C121" s="68"/>
      <c r="D121" s="68"/>
      <c r="E121" s="68"/>
      <c r="F121" s="110" t="s">
        <v>160</v>
      </c>
      <c r="G121" s="110" t="s">
        <v>44</v>
      </c>
      <c r="H121" s="24"/>
      <c r="I121" s="130"/>
      <c r="J121" s="130"/>
      <c r="K121" s="130"/>
      <c r="L121" s="130"/>
      <c r="M121" s="130"/>
      <c r="N121" s="69"/>
      <c r="O121" s="68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</row>
    <row r="122" spans="1:105" x14ac:dyDescent="0.25">
      <c r="A122" s="68"/>
      <c r="B122" s="68"/>
      <c r="C122" s="68"/>
      <c r="D122" s="68"/>
      <c r="E122" s="68"/>
      <c r="F122" s="110" t="s">
        <v>161</v>
      </c>
      <c r="G122" s="110" t="s">
        <v>44</v>
      </c>
      <c r="H122" s="24"/>
      <c r="I122" s="130"/>
      <c r="J122" s="130"/>
      <c r="K122" s="130"/>
      <c r="L122" s="130"/>
      <c r="M122" s="130"/>
      <c r="N122" s="69"/>
      <c r="O122" s="68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</row>
    <row r="123" spans="1:105" x14ac:dyDescent="0.25">
      <c r="A123" s="68"/>
      <c r="B123" s="68"/>
      <c r="C123" s="68"/>
      <c r="D123" s="68"/>
      <c r="E123" s="68"/>
      <c r="F123" s="110" t="s">
        <v>162</v>
      </c>
      <c r="G123" s="110" t="s">
        <v>44</v>
      </c>
      <c r="H123" s="24"/>
      <c r="I123" s="130"/>
      <c r="J123" s="130"/>
      <c r="K123" s="130"/>
      <c r="L123" s="130"/>
      <c r="M123" s="130"/>
      <c r="N123" s="69"/>
      <c r="O123" s="68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</row>
    <row r="124" spans="1:105" x14ac:dyDescent="0.25">
      <c r="A124" s="68"/>
      <c r="B124" s="68"/>
      <c r="C124" s="68"/>
      <c r="D124" s="68"/>
      <c r="E124" s="68"/>
      <c r="F124" s="110" t="s">
        <v>163</v>
      </c>
      <c r="G124" s="110" t="s">
        <v>44</v>
      </c>
      <c r="H124" s="24"/>
      <c r="I124" s="130"/>
      <c r="J124" s="130"/>
      <c r="K124" s="130"/>
      <c r="L124" s="130"/>
      <c r="M124" s="130"/>
      <c r="N124" s="69"/>
      <c r="O124" s="68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</row>
    <row r="125" spans="1:105" x14ac:dyDescent="0.25">
      <c r="A125" s="68"/>
      <c r="B125" s="68"/>
      <c r="C125" s="68"/>
      <c r="D125" s="68"/>
      <c r="E125" s="68"/>
      <c r="F125" s="110" t="s">
        <v>164</v>
      </c>
      <c r="G125" s="110" t="s">
        <v>44</v>
      </c>
      <c r="H125" s="24"/>
      <c r="I125" s="130"/>
      <c r="J125" s="130"/>
      <c r="K125" s="130"/>
      <c r="L125" s="130"/>
      <c r="M125" s="130"/>
      <c r="N125" s="69"/>
      <c r="O125" s="68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</row>
    <row r="126" spans="1:105" x14ac:dyDescent="0.25">
      <c r="A126" s="68"/>
      <c r="B126" s="68"/>
      <c r="C126" s="68"/>
      <c r="D126" s="68"/>
      <c r="E126" s="68"/>
      <c r="F126" s="110" t="s">
        <v>189</v>
      </c>
      <c r="G126" s="110" t="s">
        <v>44</v>
      </c>
      <c r="H126" s="24"/>
      <c r="I126" s="130"/>
      <c r="J126" s="130"/>
      <c r="K126" s="130"/>
      <c r="L126" s="130"/>
      <c r="M126" s="130"/>
      <c r="N126" s="69"/>
      <c r="O126" s="68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</row>
    <row r="127" spans="1:105" s="17" customFormat="1" x14ac:dyDescent="0.25">
      <c r="A127" s="68"/>
      <c r="B127" s="68"/>
      <c r="C127" s="68"/>
      <c r="D127" s="68"/>
      <c r="E127" s="68"/>
      <c r="F127" s="110" t="s">
        <v>741</v>
      </c>
      <c r="G127" s="211" t="s">
        <v>44</v>
      </c>
      <c r="H127" s="24"/>
      <c r="I127" s="130"/>
      <c r="J127" s="130"/>
      <c r="K127" s="130"/>
      <c r="L127" s="130"/>
      <c r="M127" s="130"/>
      <c r="N127" s="69"/>
      <c r="O127" s="68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</row>
    <row r="128" spans="1:105" x14ac:dyDescent="0.25">
      <c r="A128" s="68"/>
      <c r="B128" s="68"/>
      <c r="C128" s="68"/>
      <c r="D128" s="68"/>
      <c r="E128" s="68"/>
      <c r="F128" s="112" t="s">
        <v>740</v>
      </c>
      <c r="G128" s="212" t="s">
        <v>44</v>
      </c>
      <c r="H128" s="29"/>
      <c r="I128" s="130"/>
      <c r="J128" s="130"/>
      <c r="K128" s="130"/>
      <c r="L128" s="130"/>
      <c r="M128" s="130"/>
      <c r="N128" s="69"/>
      <c r="O128" s="68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</row>
    <row r="129" spans="1:105" x14ac:dyDescent="0.25">
      <c r="A129" s="68"/>
      <c r="B129" s="68"/>
      <c r="C129" s="68"/>
      <c r="D129" s="68"/>
      <c r="E129" s="68"/>
      <c r="F129" s="68"/>
      <c r="G129" s="68"/>
      <c r="H129" s="69"/>
      <c r="I129" s="69"/>
      <c r="J129" s="69"/>
      <c r="K129" s="69"/>
      <c r="L129" s="69"/>
      <c r="M129" s="69"/>
      <c r="N129" s="69"/>
      <c r="O129" s="68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</row>
    <row r="130" spans="1:105" x14ac:dyDescent="0.25">
      <c r="A130" s="96"/>
      <c r="B130" s="96"/>
      <c r="C130" s="105" t="s">
        <v>615</v>
      </c>
      <c r="D130" s="105"/>
      <c r="E130" s="105"/>
      <c r="F130" s="105"/>
      <c r="G130" s="105"/>
      <c r="H130" s="106"/>
      <c r="I130" s="106"/>
      <c r="J130" s="106"/>
      <c r="K130" s="106"/>
      <c r="L130" s="106"/>
      <c r="M130" s="106"/>
      <c r="N130" s="106"/>
      <c r="O130" s="105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</row>
    <row r="131" spans="1:105" x14ac:dyDescent="0.25">
      <c r="A131" s="68"/>
      <c r="B131" s="68"/>
      <c r="C131" s="104"/>
      <c r="D131" s="104"/>
      <c r="E131" s="68"/>
      <c r="F131" s="68"/>
      <c r="G131" s="68"/>
      <c r="H131" s="69"/>
      <c r="I131" s="69"/>
      <c r="J131" s="69"/>
      <c r="K131" s="69"/>
      <c r="L131" s="69"/>
      <c r="M131" s="69"/>
      <c r="N131" s="69"/>
      <c r="O131" s="68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</row>
    <row r="132" spans="1:105" x14ac:dyDescent="0.25">
      <c r="A132" s="68"/>
      <c r="B132" s="68"/>
      <c r="C132" s="104"/>
      <c r="D132" s="104" t="s">
        <v>561</v>
      </c>
      <c r="E132" s="68"/>
      <c r="F132" s="68"/>
      <c r="G132" s="68"/>
      <c r="H132" s="69"/>
      <c r="I132" s="69"/>
      <c r="J132" s="69"/>
      <c r="K132" s="69"/>
      <c r="L132" s="69"/>
      <c r="M132" s="69"/>
      <c r="N132" s="69"/>
      <c r="O132" s="68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</row>
    <row r="133" spans="1:105" x14ac:dyDescent="0.25">
      <c r="A133" s="68"/>
      <c r="B133" s="68"/>
      <c r="C133" s="104"/>
      <c r="D133" s="104" t="s">
        <v>687</v>
      </c>
      <c r="E133" s="68"/>
      <c r="F133" s="68"/>
      <c r="G133" s="68"/>
      <c r="H133" s="69"/>
      <c r="I133" s="69"/>
      <c r="J133" s="69"/>
      <c r="K133" s="69"/>
      <c r="L133" s="69"/>
      <c r="M133" s="69"/>
      <c r="N133" s="69"/>
      <c r="O133" s="68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</row>
    <row r="134" spans="1:105" x14ac:dyDescent="0.25">
      <c r="A134" s="68"/>
      <c r="B134" s="68"/>
      <c r="C134" s="104"/>
      <c r="D134" s="104"/>
      <c r="E134" s="68"/>
      <c r="F134" s="68"/>
      <c r="G134" s="68"/>
      <c r="H134" s="69"/>
      <c r="I134" s="69"/>
      <c r="J134" s="69"/>
      <c r="K134" s="69"/>
      <c r="L134" s="69"/>
      <c r="M134" s="69"/>
      <c r="N134" s="69"/>
      <c r="O134" s="68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</row>
    <row r="135" spans="1:105" x14ac:dyDescent="0.25">
      <c r="A135" s="68"/>
      <c r="B135" s="68"/>
      <c r="C135" s="68"/>
      <c r="D135" s="104"/>
      <c r="E135" s="107" t="s">
        <v>190</v>
      </c>
      <c r="F135" s="68"/>
      <c r="G135" s="68"/>
      <c r="H135" s="69"/>
      <c r="I135" s="69"/>
      <c r="J135" s="69"/>
      <c r="K135" s="69"/>
      <c r="L135" s="69"/>
      <c r="M135" s="69"/>
      <c r="N135" s="69"/>
      <c r="O135" s="68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</row>
    <row r="136" spans="1:105" x14ac:dyDescent="0.25">
      <c r="A136" s="68"/>
      <c r="B136" s="68"/>
      <c r="C136" s="68"/>
      <c r="D136" s="68"/>
      <c r="E136" s="68"/>
      <c r="F136" s="108" t="s">
        <v>180</v>
      </c>
      <c r="G136" s="108" t="s">
        <v>191</v>
      </c>
      <c r="H136" s="30">
        <v>1</v>
      </c>
      <c r="I136" s="131"/>
      <c r="J136" s="131"/>
      <c r="K136" s="131"/>
      <c r="L136" s="131"/>
      <c r="M136" s="131"/>
      <c r="N136" s="69"/>
      <c r="O136" s="68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</row>
    <row r="137" spans="1:105" x14ac:dyDescent="0.25">
      <c r="A137" s="68"/>
      <c r="B137" s="68"/>
      <c r="C137" s="68"/>
      <c r="D137" s="68"/>
      <c r="E137" s="68"/>
      <c r="F137" s="112" t="s">
        <v>182</v>
      </c>
      <c r="G137" s="112" t="s">
        <v>191</v>
      </c>
      <c r="H137" s="31"/>
      <c r="I137" s="131"/>
      <c r="J137" s="131"/>
      <c r="K137" s="131"/>
      <c r="L137" s="131"/>
      <c r="M137" s="131"/>
      <c r="N137" s="69"/>
      <c r="O137" s="68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</row>
    <row r="138" spans="1:105" x14ac:dyDescent="0.25">
      <c r="A138" s="68"/>
      <c r="B138" s="68"/>
      <c r="C138" s="68"/>
      <c r="D138" s="68"/>
      <c r="E138" s="68"/>
      <c r="F138" s="68"/>
      <c r="G138" s="68"/>
      <c r="H138" s="69"/>
      <c r="I138" s="69"/>
      <c r="J138" s="69"/>
      <c r="K138" s="69"/>
      <c r="L138" s="69"/>
      <c r="M138" s="69"/>
      <c r="N138" s="69"/>
      <c r="O138" s="68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</row>
    <row r="139" spans="1:105" x14ac:dyDescent="0.25">
      <c r="A139" s="110"/>
      <c r="B139" s="68"/>
      <c r="C139" s="68"/>
      <c r="D139" s="68"/>
      <c r="E139" s="107" t="s">
        <v>690</v>
      </c>
      <c r="F139" s="68"/>
      <c r="G139" s="68"/>
      <c r="H139" s="69"/>
      <c r="I139" s="127" t="s">
        <v>314</v>
      </c>
      <c r="J139" s="127"/>
      <c r="K139" s="127"/>
      <c r="L139" s="127"/>
      <c r="M139" s="127"/>
      <c r="N139" s="127"/>
      <c r="O139" s="110" t="s">
        <v>416</v>
      </c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7"/>
      <c r="CW139" s="37"/>
      <c r="CX139" s="37"/>
      <c r="CY139" s="37"/>
      <c r="CZ139" s="37"/>
      <c r="DA139" s="37"/>
    </row>
    <row r="140" spans="1:105" x14ac:dyDescent="0.25">
      <c r="A140" s="68"/>
      <c r="B140" s="68"/>
      <c r="C140" s="68"/>
      <c r="D140" s="68"/>
      <c r="E140" s="68"/>
      <c r="F140" s="108" t="s">
        <v>134</v>
      </c>
      <c r="G140" s="108" t="s">
        <v>191</v>
      </c>
      <c r="H140" s="30">
        <v>1</v>
      </c>
      <c r="I140" s="131"/>
      <c r="J140" s="131"/>
      <c r="K140" s="131"/>
      <c r="L140" s="131"/>
      <c r="M140" s="131"/>
      <c r="N140" s="69"/>
      <c r="O140" s="68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</row>
    <row r="141" spans="1:105" x14ac:dyDescent="0.25">
      <c r="A141" s="68"/>
      <c r="B141" s="68"/>
      <c r="C141" s="68"/>
      <c r="D141" s="68"/>
      <c r="E141" s="68"/>
      <c r="F141" s="110" t="s">
        <v>135</v>
      </c>
      <c r="G141" s="110" t="s">
        <v>191</v>
      </c>
      <c r="H141" s="32">
        <v>1</v>
      </c>
      <c r="I141" s="131"/>
      <c r="J141" s="131"/>
      <c r="K141" s="131"/>
      <c r="L141" s="131"/>
      <c r="M141" s="131"/>
      <c r="N141" s="69"/>
      <c r="O141" s="68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</row>
    <row r="142" spans="1:105" x14ac:dyDescent="0.25">
      <c r="A142" s="68"/>
      <c r="B142" s="68"/>
      <c r="C142" s="68"/>
      <c r="D142" s="68"/>
      <c r="E142" s="68"/>
      <c r="F142" s="110" t="s">
        <v>136</v>
      </c>
      <c r="G142" s="110" t="s">
        <v>191</v>
      </c>
      <c r="H142" s="32">
        <v>1</v>
      </c>
      <c r="I142" s="131"/>
      <c r="J142" s="131"/>
      <c r="K142" s="131"/>
      <c r="L142" s="131"/>
      <c r="M142" s="131"/>
      <c r="N142" s="69"/>
      <c r="O142" s="68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</row>
    <row r="143" spans="1:105" x14ac:dyDescent="0.25">
      <c r="A143" s="68"/>
      <c r="B143" s="68"/>
      <c r="C143" s="68"/>
      <c r="D143" s="68"/>
      <c r="E143" s="68"/>
      <c r="F143" s="110" t="s">
        <v>137</v>
      </c>
      <c r="G143" s="110" t="s">
        <v>191</v>
      </c>
      <c r="H143" s="32">
        <v>1</v>
      </c>
      <c r="I143" s="131"/>
      <c r="J143" s="131"/>
      <c r="K143" s="131"/>
      <c r="L143" s="131"/>
      <c r="M143" s="131"/>
      <c r="N143" s="69"/>
      <c r="O143" s="68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</row>
    <row r="144" spans="1:105" x14ac:dyDescent="0.25">
      <c r="A144" s="68"/>
      <c r="B144" s="68"/>
      <c r="C144" s="68"/>
      <c r="D144" s="68"/>
      <c r="E144" s="68"/>
      <c r="F144" s="110" t="s">
        <v>138</v>
      </c>
      <c r="G144" s="110" t="s">
        <v>191</v>
      </c>
      <c r="H144" s="32">
        <v>1</v>
      </c>
      <c r="I144" s="131"/>
      <c r="J144" s="131"/>
      <c r="K144" s="131"/>
      <c r="L144" s="131"/>
      <c r="M144" s="131"/>
      <c r="N144" s="69"/>
      <c r="O144" s="68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</row>
    <row r="145" spans="1:105" x14ac:dyDescent="0.25">
      <c r="A145" s="68"/>
      <c r="B145" s="68"/>
      <c r="C145" s="68"/>
      <c r="D145" s="68"/>
      <c r="E145" s="68"/>
      <c r="F145" s="110" t="s">
        <v>139</v>
      </c>
      <c r="G145" s="110" t="s">
        <v>191</v>
      </c>
      <c r="H145" s="32">
        <v>1</v>
      </c>
      <c r="I145" s="131"/>
      <c r="J145" s="131"/>
      <c r="K145" s="131"/>
      <c r="L145" s="131"/>
      <c r="M145" s="131"/>
      <c r="N145" s="69"/>
      <c r="O145" s="68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</row>
    <row r="146" spans="1:105" x14ac:dyDescent="0.25">
      <c r="A146" s="68"/>
      <c r="B146" s="68"/>
      <c r="C146" s="68"/>
      <c r="D146" s="68"/>
      <c r="E146" s="68"/>
      <c r="F146" s="110" t="s">
        <v>140</v>
      </c>
      <c r="G146" s="110" t="s">
        <v>191</v>
      </c>
      <c r="H146" s="32"/>
      <c r="I146" s="131"/>
      <c r="J146" s="131"/>
      <c r="K146" s="131"/>
      <c r="L146" s="131"/>
      <c r="M146" s="131"/>
      <c r="N146" s="69"/>
      <c r="O146" s="68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</row>
    <row r="147" spans="1:105" x14ac:dyDescent="0.25">
      <c r="A147" s="68"/>
      <c r="B147" s="68"/>
      <c r="C147" s="68"/>
      <c r="D147" s="68"/>
      <c r="E147" s="68"/>
      <c r="F147" s="110" t="s">
        <v>141</v>
      </c>
      <c r="G147" s="110" t="s">
        <v>191</v>
      </c>
      <c r="H147" s="32"/>
      <c r="I147" s="131"/>
      <c r="J147" s="131"/>
      <c r="K147" s="131"/>
      <c r="L147" s="131"/>
      <c r="M147" s="131"/>
      <c r="N147" s="69"/>
      <c r="O147" s="68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</row>
    <row r="148" spans="1:105" x14ac:dyDescent="0.25">
      <c r="A148" s="68"/>
      <c r="B148" s="68"/>
      <c r="C148" s="68"/>
      <c r="D148" s="68"/>
      <c r="E148" s="68"/>
      <c r="F148" s="110" t="s">
        <v>142</v>
      </c>
      <c r="G148" s="110" t="s">
        <v>191</v>
      </c>
      <c r="H148" s="32"/>
      <c r="I148" s="131"/>
      <c r="J148" s="131"/>
      <c r="K148" s="131"/>
      <c r="L148" s="131"/>
      <c r="M148" s="131"/>
      <c r="N148" s="69"/>
      <c r="O148" s="68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</row>
    <row r="149" spans="1:105" x14ac:dyDescent="0.25">
      <c r="A149" s="68"/>
      <c r="B149" s="68"/>
      <c r="C149" s="68"/>
      <c r="D149" s="68"/>
      <c r="E149" s="68"/>
      <c r="F149" s="110" t="s">
        <v>143</v>
      </c>
      <c r="G149" s="110" t="s">
        <v>191</v>
      </c>
      <c r="H149" s="32"/>
      <c r="I149" s="131"/>
      <c r="J149" s="131"/>
      <c r="K149" s="131"/>
      <c r="L149" s="131"/>
      <c r="M149" s="131"/>
      <c r="N149" s="69"/>
      <c r="O149" s="68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</row>
    <row r="150" spans="1:105" x14ac:dyDescent="0.25">
      <c r="A150" s="68"/>
      <c r="B150" s="68"/>
      <c r="C150" s="68"/>
      <c r="D150" s="68"/>
      <c r="E150" s="68"/>
      <c r="F150" s="110" t="s">
        <v>144</v>
      </c>
      <c r="G150" s="110" t="s">
        <v>191</v>
      </c>
      <c r="H150" s="32"/>
      <c r="I150" s="131"/>
      <c r="J150" s="131"/>
      <c r="K150" s="131"/>
      <c r="L150" s="131"/>
      <c r="M150" s="131"/>
      <c r="N150" s="69"/>
      <c r="O150" s="68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</row>
    <row r="151" spans="1:105" x14ac:dyDescent="0.25">
      <c r="A151" s="68"/>
      <c r="B151" s="68"/>
      <c r="C151" s="68"/>
      <c r="D151" s="68"/>
      <c r="E151" s="68"/>
      <c r="F151" s="110" t="s">
        <v>188</v>
      </c>
      <c r="G151" s="110" t="s">
        <v>191</v>
      </c>
      <c r="H151" s="32"/>
      <c r="I151" s="131"/>
      <c r="J151" s="131"/>
      <c r="K151" s="131"/>
      <c r="L151" s="131"/>
      <c r="M151" s="131"/>
      <c r="N151" s="69"/>
      <c r="O151" s="68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</row>
    <row r="152" spans="1:105" x14ac:dyDescent="0.25">
      <c r="A152" s="68"/>
      <c r="B152" s="68"/>
      <c r="C152" s="68"/>
      <c r="D152" s="68"/>
      <c r="E152" s="68"/>
      <c r="F152" s="110" t="s">
        <v>146</v>
      </c>
      <c r="G152" s="110" t="s">
        <v>191</v>
      </c>
      <c r="H152" s="32"/>
      <c r="I152" s="131"/>
      <c r="J152" s="131"/>
      <c r="K152" s="131"/>
      <c r="L152" s="131"/>
      <c r="M152" s="131"/>
      <c r="N152" s="69"/>
      <c r="O152" s="68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</row>
    <row r="153" spans="1:105" x14ac:dyDescent="0.25">
      <c r="A153" s="68"/>
      <c r="B153" s="68"/>
      <c r="C153" s="68"/>
      <c r="D153" s="68"/>
      <c r="E153" s="68"/>
      <c r="F153" s="110" t="s">
        <v>147</v>
      </c>
      <c r="G153" s="110" t="s">
        <v>191</v>
      </c>
      <c r="H153" s="32"/>
      <c r="I153" s="131"/>
      <c r="J153" s="131"/>
      <c r="K153" s="131"/>
      <c r="L153" s="131"/>
      <c r="M153" s="131"/>
      <c r="N153" s="69"/>
      <c r="O153" s="68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</row>
    <row r="154" spans="1:105" x14ac:dyDescent="0.25">
      <c r="A154" s="68"/>
      <c r="B154" s="68"/>
      <c r="C154" s="68"/>
      <c r="D154" s="68"/>
      <c r="E154" s="68"/>
      <c r="F154" s="110" t="s">
        <v>148</v>
      </c>
      <c r="G154" s="110" t="s">
        <v>191</v>
      </c>
      <c r="H154" s="32"/>
      <c r="I154" s="131"/>
      <c r="J154" s="131"/>
      <c r="K154" s="131"/>
      <c r="L154" s="131"/>
      <c r="M154" s="131"/>
      <c r="N154" s="69"/>
      <c r="O154" s="68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</row>
    <row r="155" spans="1:105" x14ac:dyDescent="0.25">
      <c r="A155" s="68"/>
      <c r="B155" s="68"/>
      <c r="C155" s="68"/>
      <c r="D155" s="68"/>
      <c r="E155" s="68"/>
      <c r="F155" s="110" t="s">
        <v>149</v>
      </c>
      <c r="G155" s="110" t="s">
        <v>191</v>
      </c>
      <c r="H155" s="32"/>
      <c r="I155" s="131"/>
      <c r="J155" s="131"/>
      <c r="K155" s="131"/>
      <c r="L155" s="131"/>
      <c r="M155" s="131"/>
      <c r="N155" s="69"/>
      <c r="O155" s="68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</row>
    <row r="156" spans="1:105" x14ac:dyDescent="0.25">
      <c r="A156" s="68"/>
      <c r="B156" s="68"/>
      <c r="C156" s="68"/>
      <c r="D156" s="68"/>
      <c r="E156" s="68"/>
      <c r="F156" s="110" t="s">
        <v>150</v>
      </c>
      <c r="G156" s="110" t="s">
        <v>191</v>
      </c>
      <c r="H156" s="32"/>
      <c r="I156" s="131"/>
      <c r="J156" s="131"/>
      <c r="K156" s="131"/>
      <c r="L156" s="131"/>
      <c r="M156" s="131"/>
      <c r="N156" s="69"/>
      <c r="O156" s="68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</row>
    <row r="157" spans="1:105" x14ac:dyDescent="0.25">
      <c r="A157" s="68"/>
      <c r="B157" s="68"/>
      <c r="C157" s="68"/>
      <c r="D157" s="68"/>
      <c r="E157" s="68"/>
      <c r="F157" s="110" t="s">
        <v>151</v>
      </c>
      <c r="G157" s="110" t="s">
        <v>191</v>
      </c>
      <c r="H157" s="32"/>
      <c r="I157" s="131"/>
      <c r="J157" s="131"/>
      <c r="K157" s="131"/>
      <c r="L157" s="131"/>
      <c r="M157" s="131"/>
      <c r="N157" s="69"/>
      <c r="O157" s="68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</row>
    <row r="158" spans="1:105" x14ac:dyDescent="0.25">
      <c r="A158" s="68"/>
      <c r="B158" s="68"/>
      <c r="C158" s="68"/>
      <c r="D158" s="68"/>
      <c r="E158" s="68"/>
      <c r="F158" s="110" t="s">
        <v>152</v>
      </c>
      <c r="G158" s="110" t="s">
        <v>191</v>
      </c>
      <c r="H158" s="32"/>
      <c r="I158" s="131"/>
      <c r="J158" s="131"/>
      <c r="K158" s="131"/>
      <c r="L158" s="131"/>
      <c r="M158" s="131"/>
      <c r="N158" s="69"/>
      <c r="O158" s="68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</row>
    <row r="159" spans="1:105" x14ac:dyDescent="0.25">
      <c r="A159" s="68"/>
      <c r="B159" s="68"/>
      <c r="C159" s="68"/>
      <c r="D159" s="68"/>
      <c r="E159" s="68"/>
      <c r="F159" s="110" t="s">
        <v>153</v>
      </c>
      <c r="G159" s="110" t="s">
        <v>191</v>
      </c>
      <c r="H159" s="32"/>
      <c r="I159" s="131"/>
      <c r="J159" s="131"/>
      <c r="K159" s="131"/>
      <c r="L159" s="131"/>
      <c r="M159" s="131"/>
      <c r="N159" s="69"/>
      <c r="O159" s="68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</row>
    <row r="160" spans="1:105" x14ac:dyDescent="0.25">
      <c r="A160" s="68"/>
      <c r="B160" s="68"/>
      <c r="C160" s="68"/>
      <c r="D160" s="68"/>
      <c r="E160" s="68"/>
      <c r="F160" s="110" t="s">
        <v>154</v>
      </c>
      <c r="G160" s="110" t="s">
        <v>191</v>
      </c>
      <c r="H160" s="32"/>
      <c r="I160" s="131"/>
      <c r="J160" s="131"/>
      <c r="K160" s="131"/>
      <c r="L160" s="131"/>
      <c r="M160" s="131"/>
      <c r="N160" s="69"/>
      <c r="O160" s="68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  <c r="CV160" s="37"/>
      <c r="CW160" s="37"/>
      <c r="CX160" s="37"/>
      <c r="CY160" s="37"/>
      <c r="CZ160" s="37"/>
      <c r="DA160" s="37"/>
    </row>
    <row r="161" spans="1:105" x14ac:dyDescent="0.25">
      <c r="A161" s="68"/>
      <c r="B161" s="68"/>
      <c r="C161" s="68"/>
      <c r="D161" s="68"/>
      <c r="E161" s="68"/>
      <c r="F161" s="110" t="s">
        <v>155</v>
      </c>
      <c r="G161" s="110" t="s">
        <v>191</v>
      </c>
      <c r="H161" s="32">
        <v>1</v>
      </c>
      <c r="I161" s="131"/>
      <c r="J161" s="131"/>
      <c r="K161" s="131"/>
      <c r="L161" s="131"/>
      <c r="M161" s="131"/>
      <c r="N161" s="69"/>
      <c r="O161" s="68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7"/>
      <c r="CX161" s="37"/>
      <c r="CY161" s="37"/>
      <c r="CZ161" s="37"/>
      <c r="DA161" s="37"/>
    </row>
    <row r="162" spans="1:105" x14ac:dyDescent="0.25">
      <c r="A162" s="68"/>
      <c r="B162" s="68"/>
      <c r="C162" s="68"/>
      <c r="D162" s="68"/>
      <c r="E162" s="68"/>
      <c r="F162" s="110" t="s">
        <v>156</v>
      </c>
      <c r="G162" s="110" t="s">
        <v>191</v>
      </c>
      <c r="H162" s="32">
        <v>1</v>
      </c>
      <c r="I162" s="131"/>
      <c r="J162" s="131"/>
      <c r="K162" s="131"/>
      <c r="L162" s="131"/>
      <c r="M162" s="131"/>
      <c r="N162" s="69"/>
      <c r="O162" s="68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  <c r="CV162" s="37"/>
      <c r="CW162" s="37"/>
      <c r="CX162" s="37"/>
      <c r="CY162" s="37"/>
      <c r="CZ162" s="37"/>
      <c r="DA162" s="37"/>
    </row>
    <row r="163" spans="1:105" x14ac:dyDescent="0.25">
      <c r="A163" s="68"/>
      <c r="B163" s="68"/>
      <c r="C163" s="68"/>
      <c r="D163" s="68"/>
      <c r="E163" s="68"/>
      <c r="F163" s="110" t="s">
        <v>157</v>
      </c>
      <c r="G163" s="110" t="s">
        <v>191</v>
      </c>
      <c r="H163" s="32">
        <v>1</v>
      </c>
      <c r="I163" s="131"/>
      <c r="J163" s="131"/>
      <c r="K163" s="131"/>
      <c r="L163" s="131"/>
      <c r="M163" s="131"/>
      <c r="N163" s="69"/>
      <c r="O163" s="68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7"/>
      <c r="CW163" s="37"/>
      <c r="CX163" s="37"/>
      <c r="CY163" s="37"/>
      <c r="CZ163" s="37"/>
      <c r="DA163" s="37"/>
    </row>
    <row r="164" spans="1:105" x14ac:dyDescent="0.25">
      <c r="A164" s="68"/>
      <c r="B164" s="68"/>
      <c r="C164" s="68"/>
      <c r="D164" s="68"/>
      <c r="E164" s="68"/>
      <c r="F164" s="110" t="s">
        <v>158</v>
      </c>
      <c r="G164" s="110" t="s">
        <v>191</v>
      </c>
      <c r="H164" s="32">
        <v>1</v>
      </c>
      <c r="I164" s="131"/>
      <c r="J164" s="131"/>
      <c r="K164" s="131"/>
      <c r="L164" s="131"/>
      <c r="M164" s="131"/>
      <c r="N164" s="69"/>
      <c r="O164" s="68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  <c r="CV164" s="37"/>
      <c r="CW164" s="37"/>
      <c r="CX164" s="37"/>
      <c r="CY164" s="37"/>
      <c r="CZ164" s="37"/>
      <c r="DA164" s="37"/>
    </row>
    <row r="165" spans="1:105" x14ac:dyDescent="0.25">
      <c r="A165" s="68"/>
      <c r="B165" s="68"/>
      <c r="C165" s="68"/>
      <c r="D165" s="68"/>
      <c r="E165" s="68"/>
      <c r="F165" s="110" t="s">
        <v>159</v>
      </c>
      <c r="G165" s="110" t="s">
        <v>191</v>
      </c>
      <c r="H165" s="32">
        <v>1</v>
      </c>
      <c r="I165" s="131"/>
      <c r="J165" s="131"/>
      <c r="K165" s="131"/>
      <c r="L165" s="131"/>
      <c r="M165" s="131"/>
      <c r="N165" s="69"/>
      <c r="O165" s="68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  <c r="CV165" s="37"/>
      <c r="CW165" s="37"/>
      <c r="CX165" s="37"/>
      <c r="CY165" s="37"/>
      <c r="CZ165" s="37"/>
      <c r="DA165" s="37"/>
    </row>
    <row r="166" spans="1:105" x14ac:dyDescent="0.25">
      <c r="A166" s="68"/>
      <c r="B166" s="68"/>
      <c r="C166" s="68"/>
      <c r="D166" s="68"/>
      <c r="E166" s="68"/>
      <c r="F166" s="110" t="s">
        <v>160</v>
      </c>
      <c r="G166" s="110" t="s">
        <v>191</v>
      </c>
      <c r="H166" s="32">
        <v>1</v>
      </c>
      <c r="I166" s="131"/>
      <c r="J166" s="131"/>
      <c r="K166" s="131"/>
      <c r="L166" s="131"/>
      <c r="M166" s="131"/>
      <c r="N166" s="69"/>
      <c r="O166" s="68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  <c r="CT166" s="37"/>
      <c r="CU166" s="37"/>
      <c r="CV166" s="37"/>
      <c r="CW166" s="37"/>
      <c r="CX166" s="37"/>
      <c r="CY166" s="37"/>
      <c r="CZ166" s="37"/>
      <c r="DA166" s="37"/>
    </row>
    <row r="167" spans="1:105" x14ac:dyDescent="0.25">
      <c r="A167" s="68"/>
      <c r="B167" s="68"/>
      <c r="C167" s="68"/>
      <c r="D167" s="68"/>
      <c r="E167" s="68"/>
      <c r="F167" s="110" t="s">
        <v>161</v>
      </c>
      <c r="G167" s="110" t="s">
        <v>191</v>
      </c>
      <c r="H167" s="32">
        <v>1</v>
      </c>
      <c r="I167" s="131"/>
      <c r="J167" s="131"/>
      <c r="K167" s="131"/>
      <c r="L167" s="131"/>
      <c r="M167" s="131"/>
      <c r="N167" s="69"/>
      <c r="O167" s="68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  <c r="CV167" s="37"/>
      <c r="CW167" s="37"/>
      <c r="CX167" s="37"/>
      <c r="CY167" s="37"/>
      <c r="CZ167" s="37"/>
      <c r="DA167" s="37"/>
    </row>
    <row r="168" spans="1:105" x14ac:dyDescent="0.25">
      <c r="A168" s="68"/>
      <c r="B168" s="68"/>
      <c r="C168" s="68"/>
      <c r="D168" s="68"/>
      <c r="E168" s="68"/>
      <c r="F168" s="110" t="s">
        <v>162</v>
      </c>
      <c r="G168" s="110" t="s">
        <v>191</v>
      </c>
      <c r="H168" s="32">
        <v>1</v>
      </c>
      <c r="I168" s="131"/>
      <c r="J168" s="131"/>
      <c r="K168" s="131"/>
      <c r="L168" s="131"/>
      <c r="M168" s="131"/>
      <c r="N168" s="69"/>
      <c r="O168" s="68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  <c r="CV168" s="37"/>
      <c r="CW168" s="37"/>
      <c r="CX168" s="37"/>
      <c r="CY168" s="37"/>
      <c r="CZ168" s="37"/>
      <c r="DA168" s="37"/>
    </row>
    <row r="169" spans="1:105" x14ac:dyDescent="0.25">
      <c r="A169" s="68"/>
      <c r="B169" s="68"/>
      <c r="C169" s="68"/>
      <c r="D169" s="68"/>
      <c r="E169" s="68"/>
      <c r="F169" s="110" t="s">
        <v>163</v>
      </c>
      <c r="G169" s="110" t="s">
        <v>191</v>
      </c>
      <c r="H169" s="32">
        <v>1</v>
      </c>
      <c r="I169" s="131"/>
      <c r="J169" s="131"/>
      <c r="K169" s="131"/>
      <c r="L169" s="131"/>
      <c r="M169" s="131"/>
      <c r="N169" s="69"/>
      <c r="O169" s="68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7"/>
      <c r="CX169" s="37"/>
      <c r="CY169" s="37"/>
      <c r="CZ169" s="37"/>
      <c r="DA169" s="37"/>
    </row>
    <row r="170" spans="1:105" x14ac:dyDescent="0.25">
      <c r="A170" s="68"/>
      <c r="B170" s="68"/>
      <c r="C170" s="68"/>
      <c r="D170" s="68"/>
      <c r="E170" s="68"/>
      <c r="F170" s="110" t="s">
        <v>164</v>
      </c>
      <c r="G170" s="110" t="s">
        <v>191</v>
      </c>
      <c r="H170" s="32">
        <v>1</v>
      </c>
      <c r="I170" s="131"/>
      <c r="J170" s="131"/>
      <c r="K170" s="131"/>
      <c r="L170" s="131"/>
      <c r="M170" s="131"/>
      <c r="N170" s="69"/>
      <c r="O170" s="68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  <c r="CV170" s="37"/>
      <c r="CW170" s="37"/>
      <c r="CX170" s="37"/>
      <c r="CY170" s="37"/>
      <c r="CZ170" s="37"/>
      <c r="DA170" s="37"/>
    </row>
    <row r="171" spans="1:105" x14ac:dyDescent="0.25">
      <c r="A171" s="68"/>
      <c r="B171" s="68"/>
      <c r="C171" s="68"/>
      <c r="D171" s="68"/>
      <c r="E171" s="68"/>
      <c r="F171" s="110" t="s">
        <v>189</v>
      </c>
      <c r="G171" s="110" t="s">
        <v>191</v>
      </c>
      <c r="H171" s="32">
        <v>1</v>
      </c>
      <c r="I171" s="131"/>
      <c r="J171" s="131"/>
      <c r="K171" s="131"/>
      <c r="L171" s="131"/>
      <c r="M171" s="131"/>
      <c r="N171" s="69"/>
      <c r="O171" s="68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7"/>
      <c r="CW171" s="37"/>
      <c r="CX171" s="37"/>
      <c r="CY171" s="37"/>
      <c r="CZ171" s="37"/>
      <c r="DA171" s="37"/>
    </row>
    <row r="172" spans="1:105" s="17" customFormat="1" x14ac:dyDescent="0.25">
      <c r="A172" s="68"/>
      <c r="B172" s="68"/>
      <c r="C172" s="68"/>
      <c r="D172" s="68"/>
      <c r="E172" s="68"/>
      <c r="F172" s="110" t="s">
        <v>741</v>
      </c>
      <c r="G172" s="211" t="s">
        <v>191</v>
      </c>
      <c r="H172" s="32"/>
      <c r="I172" s="131" t="s">
        <v>314</v>
      </c>
      <c r="J172" s="131"/>
      <c r="K172" s="131"/>
      <c r="L172" s="131"/>
      <c r="M172" s="131"/>
      <c r="N172" s="69"/>
      <c r="O172" s="68" t="s">
        <v>750</v>
      </c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  <c r="CV172" s="37"/>
      <c r="CW172" s="37"/>
      <c r="CX172" s="37"/>
      <c r="CY172" s="37"/>
      <c r="CZ172" s="37"/>
      <c r="DA172" s="37"/>
    </row>
    <row r="173" spans="1:105" x14ac:dyDescent="0.25">
      <c r="A173" s="68"/>
      <c r="B173" s="68"/>
      <c r="C173" s="68"/>
      <c r="D173" s="68"/>
      <c r="E173" s="68"/>
      <c r="F173" s="112" t="s">
        <v>740</v>
      </c>
      <c r="G173" s="212" t="s">
        <v>191</v>
      </c>
      <c r="H173" s="31">
        <v>1</v>
      </c>
      <c r="I173" s="131" t="s">
        <v>314</v>
      </c>
      <c r="J173" s="131"/>
      <c r="K173" s="131"/>
      <c r="L173" s="131"/>
      <c r="M173" s="131"/>
      <c r="N173" s="69"/>
      <c r="O173" s="68" t="s">
        <v>750</v>
      </c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  <c r="CV173" s="37"/>
      <c r="CW173" s="37"/>
      <c r="CX173" s="37"/>
      <c r="CY173" s="37"/>
      <c r="CZ173" s="37"/>
      <c r="DA173" s="37"/>
    </row>
    <row r="174" spans="1:105" x14ac:dyDescent="0.25">
      <c r="A174" s="68"/>
      <c r="B174" s="68"/>
      <c r="C174" s="68"/>
      <c r="D174" s="68"/>
      <c r="E174" s="68"/>
      <c r="F174" s="68"/>
      <c r="G174" s="68"/>
      <c r="H174" s="69"/>
      <c r="I174" s="69"/>
      <c r="J174" s="69"/>
      <c r="K174" s="69"/>
      <c r="L174" s="69"/>
      <c r="M174" s="69"/>
      <c r="N174" s="69"/>
      <c r="O174" s="68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  <c r="CT174" s="37"/>
      <c r="CU174" s="37"/>
      <c r="CV174" s="37"/>
      <c r="CW174" s="37"/>
      <c r="CX174" s="37"/>
      <c r="CY174" s="37"/>
      <c r="CZ174" s="37"/>
      <c r="DA174" s="37"/>
    </row>
    <row r="175" spans="1:105" x14ac:dyDescent="0.25">
      <c r="A175" s="96"/>
      <c r="B175" s="96"/>
      <c r="C175" s="105" t="s">
        <v>677</v>
      </c>
      <c r="D175" s="105"/>
      <c r="E175" s="105"/>
      <c r="F175" s="105"/>
      <c r="G175" s="105"/>
      <c r="H175" s="106"/>
      <c r="I175" s="106"/>
      <c r="J175" s="106"/>
      <c r="K175" s="106"/>
      <c r="L175" s="106"/>
      <c r="M175" s="106"/>
      <c r="N175" s="106"/>
      <c r="O175" s="105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  <c r="CV175" s="37"/>
      <c r="CW175" s="37"/>
      <c r="CX175" s="37"/>
      <c r="CY175" s="37"/>
      <c r="CZ175" s="37"/>
      <c r="DA175" s="37"/>
    </row>
    <row r="176" spans="1:105" x14ac:dyDescent="0.25">
      <c r="A176" s="68"/>
      <c r="B176" s="68"/>
      <c r="C176" s="104"/>
      <c r="D176" s="104"/>
      <c r="E176" s="68"/>
      <c r="F176" s="68"/>
      <c r="G176" s="68"/>
      <c r="H176" s="69"/>
      <c r="I176" s="69"/>
      <c r="J176" s="69"/>
      <c r="K176" s="69"/>
      <c r="L176" s="69"/>
      <c r="M176" s="69"/>
      <c r="N176" s="69"/>
      <c r="O176" s="68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  <c r="CV176" s="37"/>
      <c r="CW176" s="37"/>
      <c r="CX176" s="37"/>
      <c r="CY176" s="37"/>
      <c r="CZ176" s="37"/>
      <c r="DA176" s="37"/>
    </row>
    <row r="177" spans="1:105" x14ac:dyDescent="0.25">
      <c r="A177" s="68"/>
      <c r="B177" s="68"/>
      <c r="C177" s="104"/>
      <c r="D177" s="104" t="s">
        <v>688</v>
      </c>
      <c r="E177" s="68"/>
      <c r="F177" s="68"/>
      <c r="G177" s="68"/>
      <c r="H177" s="69"/>
      <c r="I177" s="69"/>
      <c r="J177" s="69"/>
      <c r="K177" s="69"/>
      <c r="L177" s="69"/>
      <c r="M177" s="69"/>
      <c r="N177" s="69"/>
      <c r="O177" s="68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  <c r="CV177" s="37"/>
      <c r="CW177" s="37"/>
      <c r="CX177" s="37"/>
      <c r="CY177" s="37"/>
      <c r="CZ177" s="37"/>
      <c r="DA177" s="37"/>
    </row>
    <row r="178" spans="1:105" x14ac:dyDescent="0.25">
      <c r="A178" s="68"/>
      <c r="B178" s="68"/>
      <c r="C178" s="104"/>
      <c r="D178" s="104"/>
      <c r="E178" s="68"/>
      <c r="F178" s="68"/>
      <c r="G178" s="68"/>
      <c r="H178" s="69"/>
      <c r="I178" s="69"/>
      <c r="J178" s="69"/>
      <c r="K178" s="69"/>
      <c r="L178" s="69"/>
      <c r="M178" s="69"/>
      <c r="N178" s="69"/>
      <c r="O178" s="68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  <c r="CV178" s="37"/>
      <c r="CW178" s="37"/>
      <c r="CX178" s="37"/>
      <c r="CY178" s="37"/>
      <c r="CZ178" s="37"/>
      <c r="DA178" s="37"/>
    </row>
    <row r="179" spans="1:105" x14ac:dyDescent="0.25">
      <c r="A179" s="68"/>
      <c r="B179" s="68"/>
      <c r="C179" s="68"/>
      <c r="D179" s="104"/>
      <c r="E179" s="107" t="s">
        <v>192</v>
      </c>
      <c r="F179" s="68"/>
      <c r="G179" s="68"/>
      <c r="H179" s="69"/>
      <c r="I179" s="69"/>
      <c r="J179" s="69"/>
      <c r="K179" s="69"/>
      <c r="L179" s="69"/>
      <c r="M179" s="69"/>
      <c r="N179" s="69"/>
      <c r="O179" s="68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  <c r="CV179" s="37"/>
      <c r="CW179" s="37"/>
      <c r="CX179" s="37"/>
      <c r="CY179" s="37"/>
      <c r="CZ179" s="37"/>
      <c r="DA179" s="37"/>
    </row>
    <row r="180" spans="1:105" x14ac:dyDescent="0.25">
      <c r="A180" s="68"/>
      <c r="B180" s="68"/>
      <c r="C180" s="68"/>
      <c r="D180" s="68"/>
      <c r="E180" s="68"/>
      <c r="F180" s="108" t="s">
        <v>180</v>
      </c>
      <c r="G180" s="108" t="s">
        <v>198</v>
      </c>
      <c r="H180" s="33" t="s">
        <v>193</v>
      </c>
      <c r="I180" s="129"/>
      <c r="J180" s="129"/>
      <c r="K180" s="129"/>
      <c r="L180" s="129"/>
      <c r="M180" s="129"/>
      <c r="N180" s="69"/>
      <c r="O180" s="68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  <c r="CT180" s="37"/>
      <c r="CU180" s="37"/>
      <c r="CV180" s="37"/>
      <c r="CW180" s="37"/>
      <c r="CX180" s="37"/>
      <c r="CY180" s="37"/>
      <c r="CZ180" s="37"/>
      <c r="DA180" s="37"/>
    </row>
    <row r="181" spans="1:105" x14ac:dyDescent="0.25">
      <c r="A181" s="68"/>
      <c r="B181" s="68"/>
      <c r="C181" s="68"/>
      <c r="D181" s="68"/>
      <c r="E181" s="68"/>
      <c r="F181" s="110" t="s">
        <v>182</v>
      </c>
      <c r="G181" s="110" t="s">
        <v>198</v>
      </c>
      <c r="H181" s="26" t="s">
        <v>194</v>
      </c>
      <c r="I181" s="129"/>
      <c r="J181" s="129"/>
      <c r="K181" s="129"/>
      <c r="L181" s="129"/>
      <c r="M181" s="129"/>
      <c r="N181" s="69"/>
      <c r="O181" s="68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  <c r="CT181" s="37"/>
      <c r="CU181" s="37"/>
      <c r="CV181" s="37"/>
      <c r="CW181" s="37"/>
      <c r="CX181" s="37"/>
      <c r="CY181" s="37"/>
      <c r="CZ181" s="37"/>
      <c r="DA181" s="37"/>
    </row>
    <row r="182" spans="1:105" x14ac:dyDescent="0.25">
      <c r="A182" s="68"/>
      <c r="B182" s="68"/>
      <c r="C182" s="68"/>
      <c r="D182" s="68"/>
      <c r="E182" s="68"/>
      <c r="F182" s="110" t="s">
        <v>184</v>
      </c>
      <c r="G182" s="110" t="s">
        <v>198</v>
      </c>
      <c r="H182" s="26" t="s">
        <v>41</v>
      </c>
      <c r="I182" s="129"/>
      <c r="J182" s="129"/>
      <c r="K182" s="129"/>
      <c r="L182" s="129"/>
      <c r="M182" s="129"/>
      <c r="N182" s="69"/>
      <c r="O182" s="68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  <c r="CT182" s="37"/>
      <c r="CU182" s="37"/>
      <c r="CV182" s="37"/>
      <c r="CW182" s="37"/>
      <c r="CX182" s="37"/>
      <c r="CY182" s="37"/>
      <c r="CZ182" s="37"/>
      <c r="DA182" s="37"/>
    </row>
    <row r="183" spans="1:105" x14ac:dyDescent="0.25">
      <c r="A183" s="68"/>
      <c r="B183" s="68"/>
      <c r="C183" s="68"/>
      <c r="D183" s="68"/>
      <c r="E183" s="68"/>
      <c r="F183" s="110" t="s">
        <v>195</v>
      </c>
      <c r="G183" s="110" t="s">
        <v>198</v>
      </c>
      <c r="H183" s="26" t="s">
        <v>40</v>
      </c>
      <c r="I183" s="129"/>
      <c r="J183" s="129"/>
      <c r="K183" s="129"/>
      <c r="L183" s="129"/>
      <c r="M183" s="129"/>
      <c r="N183" s="69"/>
      <c r="O183" s="68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  <c r="CT183" s="37"/>
      <c r="CU183" s="37"/>
      <c r="CV183" s="37"/>
      <c r="CW183" s="37"/>
      <c r="CX183" s="37"/>
      <c r="CY183" s="37"/>
      <c r="CZ183" s="37"/>
      <c r="DA183" s="37"/>
    </row>
    <row r="184" spans="1:105" x14ac:dyDescent="0.25">
      <c r="A184" s="68"/>
      <c r="B184" s="68"/>
      <c r="C184" s="68"/>
      <c r="D184" s="68"/>
      <c r="E184" s="68"/>
      <c r="F184" s="112" t="s">
        <v>196</v>
      </c>
      <c r="G184" s="112" t="s">
        <v>198</v>
      </c>
      <c r="H184" s="27" t="s">
        <v>166</v>
      </c>
      <c r="I184" s="129"/>
      <c r="J184" s="129"/>
      <c r="K184" s="129"/>
      <c r="L184" s="129"/>
      <c r="M184" s="129"/>
      <c r="N184" s="69"/>
      <c r="O184" s="68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  <c r="CR184" s="37"/>
      <c r="CS184" s="37"/>
      <c r="CT184" s="37"/>
      <c r="CU184" s="37"/>
      <c r="CV184" s="37"/>
      <c r="CW184" s="37"/>
      <c r="CX184" s="37"/>
      <c r="CY184" s="37"/>
      <c r="CZ184" s="37"/>
      <c r="DA184" s="37"/>
    </row>
    <row r="185" spans="1:105" x14ac:dyDescent="0.25">
      <c r="A185" s="68"/>
      <c r="B185" s="68"/>
      <c r="C185" s="68"/>
      <c r="D185" s="68"/>
      <c r="E185" s="68"/>
      <c r="F185" s="68"/>
      <c r="G185" s="68"/>
      <c r="H185" s="69"/>
      <c r="I185" s="69"/>
      <c r="J185" s="69"/>
      <c r="K185" s="69"/>
      <c r="L185" s="69"/>
      <c r="M185" s="69"/>
      <c r="N185" s="69"/>
      <c r="O185" s="68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  <c r="CT185" s="37"/>
      <c r="CU185" s="37"/>
      <c r="CV185" s="37"/>
      <c r="CW185" s="37"/>
      <c r="CX185" s="37"/>
      <c r="CY185" s="37"/>
      <c r="CZ185" s="37"/>
      <c r="DA185" s="37"/>
    </row>
    <row r="186" spans="1:105" x14ac:dyDescent="0.25">
      <c r="A186" s="110"/>
      <c r="B186" s="68"/>
      <c r="C186" s="68"/>
      <c r="D186" s="68"/>
      <c r="E186" s="107" t="s">
        <v>689</v>
      </c>
      <c r="F186" s="68"/>
      <c r="G186" s="68"/>
      <c r="H186" s="69"/>
      <c r="I186" s="127" t="s">
        <v>314</v>
      </c>
      <c r="J186" s="127"/>
      <c r="K186" s="127"/>
      <c r="L186" s="127"/>
      <c r="M186" s="127"/>
      <c r="N186" s="127"/>
      <c r="O186" s="110" t="s">
        <v>358</v>
      </c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  <c r="CT186" s="37"/>
      <c r="CU186" s="37"/>
      <c r="CV186" s="37"/>
      <c r="CW186" s="37"/>
      <c r="CX186" s="37"/>
      <c r="CY186" s="37"/>
      <c r="CZ186" s="37"/>
      <c r="DA186" s="37"/>
    </row>
    <row r="187" spans="1:105" x14ac:dyDescent="0.25">
      <c r="A187" s="68"/>
      <c r="B187" s="68"/>
      <c r="C187" s="68"/>
      <c r="D187" s="68"/>
      <c r="E187" s="68"/>
      <c r="F187" s="108" t="s">
        <v>197</v>
      </c>
      <c r="G187" s="108" t="s">
        <v>198</v>
      </c>
      <c r="H187" s="33" t="s">
        <v>194</v>
      </c>
      <c r="I187" s="129"/>
      <c r="J187" s="129"/>
      <c r="K187" s="129"/>
      <c r="L187" s="129"/>
      <c r="M187" s="129"/>
      <c r="N187" s="69"/>
      <c r="O187" s="68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  <c r="CT187" s="37"/>
      <c r="CU187" s="37"/>
      <c r="CV187" s="37"/>
      <c r="CW187" s="37"/>
      <c r="CX187" s="37"/>
      <c r="CY187" s="37"/>
      <c r="CZ187" s="37"/>
      <c r="DA187" s="37"/>
    </row>
    <row r="188" spans="1:105" x14ac:dyDescent="0.25">
      <c r="A188" s="68"/>
      <c r="B188" s="68"/>
      <c r="C188" s="68"/>
      <c r="D188" s="68"/>
      <c r="E188" s="68"/>
      <c r="F188" s="110" t="s">
        <v>199</v>
      </c>
      <c r="G188" s="110" t="s">
        <v>198</v>
      </c>
      <c r="H188" s="26" t="s">
        <v>193</v>
      </c>
      <c r="I188" s="129"/>
      <c r="J188" s="129"/>
      <c r="K188" s="129"/>
      <c r="L188" s="129"/>
      <c r="M188" s="129"/>
      <c r="N188" s="69"/>
      <c r="O188" s="68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  <c r="CT188" s="37"/>
      <c r="CU188" s="37"/>
      <c r="CV188" s="37"/>
      <c r="CW188" s="37"/>
      <c r="CX188" s="37"/>
      <c r="CY188" s="37"/>
      <c r="CZ188" s="37"/>
      <c r="DA188" s="37"/>
    </row>
    <row r="189" spans="1:105" x14ac:dyDescent="0.25">
      <c r="A189" s="68"/>
      <c r="B189" s="68"/>
      <c r="C189" s="68"/>
      <c r="D189" s="68"/>
      <c r="E189" s="68"/>
      <c r="F189" s="110" t="s">
        <v>50</v>
      </c>
      <c r="G189" s="110" t="s">
        <v>198</v>
      </c>
      <c r="H189" s="26" t="s">
        <v>194</v>
      </c>
      <c r="I189" s="129"/>
      <c r="J189" s="129"/>
      <c r="K189" s="129"/>
      <c r="L189" s="129"/>
      <c r="M189" s="129"/>
      <c r="N189" s="69"/>
      <c r="O189" s="68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  <c r="CQ189" s="37"/>
      <c r="CR189" s="37"/>
      <c r="CS189" s="37"/>
      <c r="CT189" s="37"/>
      <c r="CU189" s="37"/>
      <c r="CV189" s="37"/>
      <c r="CW189" s="37"/>
      <c r="CX189" s="37"/>
      <c r="CY189" s="37"/>
      <c r="CZ189" s="37"/>
      <c r="DA189" s="37"/>
    </row>
    <row r="190" spans="1:105" x14ac:dyDescent="0.25">
      <c r="A190" s="68"/>
      <c r="B190" s="68"/>
      <c r="C190" s="68"/>
      <c r="D190" s="68"/>
      <c r="E190" s="68"/>
      <c r="F190" s="110" t="s">
        <v>200</v>
      </c>
      <c r="G190" s="110" t="s">
        <v>198</v>
      </c>
      <c r="H190" s="26" t="s">
        <v>194</v>
      </c>
      <c r="I190" s="129"/>
      <c r="J190" s="129"/>
      <c r="K190" s="129"/>
      <c r="L190" s="129"/>
      <c r="M190" s="129"/>
      <c r="N190" s="69"/>
      <c r="O190" s="68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  <c r="CR190" s="37"/>
      <c r="CS190" s="37"/>
      <c r="CT190" s="37"/>
      <c r="CU190" s="37"/>
      <c r="CV190" s="37"/>
      <c r="CW190" s="37"/>
      <c r="CX190" s="37"/>
      <c r="CY190" s="37"/>
      <c r="CZ190" s="37"/>
      <c r="DA190" s="37"/>
    </row>
    <row r="191" spans="1:105" x14ac:dyDescent="0.25">
      <c r="A191" s="68"/>
      <c r="B191" s="68"/>
      <c r="C191" s="68"/>
      <c r="D191" s="68"/>
      <c r="E191" s="68"/>
      <c r="F191" s="110" t="s">
        <v>201</v>
      </c>
      <c r="G191" s="110" t="s">
        <v>198</v>
      </c>
      <c r="H191" s="26" t="s">
        <v>194</v>
      </c>
      <c r="I191" s="129"/>
      <c r="J191" s="129"/>
      <c r="K191" s="129"/>
      <c r="L191" s="129"/>
      <c r="M191" s="129"/>
      <c r="N191" s="69"/>
      <c r="O191" s="68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  <c r="CQ191" s="37"/>
      <c r="CR191" s="37"/>
      <c r="CS191" s="37"/>
      <c r="CT191" s="37"/>
      <c r="CU191" s="37"/>
      <c r="CV191" s="37"/>
      <c r="CW191" s="37"/>
      <c r="CX191" s="37"/>
      <c r="CY191" s="37"/>
      <c r="CZ191" s="37"/>
      <c r="DA191" s="37"/>
    </row>
    <row r="192" spans="1:105" x14ac:dyDescent="0.25">
      <c r="A192" s="68"/>
      <c r="B192" s="68"/>
      <c r="C192" s="68"/>
      <c r="D192" s="68"/>
      <c r="E192" s="68"/>
      <c r="F192" s="110" t="s">
        <v>202</v>
      </c>
      <c r="G192" s="110" t="s">
        <v>198</v>
      </c>
      <c r="H192" s="26" t="s">
        <v>194</v>
      </c>
      <c r="I192" s="129"/>
      <c r="J192" s="129"/>
      <c r="K192" s="129"/>
      <c r="L192" s="129"/>
      <c r="M192" s="129"/>
      <c r="N192" s="69"/>
      <c r="O192" s="68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  <c r="CQ192" s="37"/>
      <c r="CR192" s="37"/>
      <c r="CS192" s="37"/>
      <c r="CT192" s="37"/>
      <c r="CU192" s="37"/>
      <c r="CV192" s="37"/>
      <c r="CW192" s="37"/>
      <c r="CX192" s="37"/>
      <c r="CY192" s="37"/>
      <c r="CZ192" s="37"/>
      <c r="DA192" s="37"/>
    </row>
    <row r="193" spans="1:105" x14ac:dyDescent="0.25">
      <c r="A193" s="68"/>
      <c r="B193" s="68"/>
      <c r="C193" s="68"/>
      <c r="D193" s="68"/>
      <c r="E193" s="68"/>
      <c r="F193" s="110" t="s">
        <v>203</v>
      </c>
      <c r="G193" s="110" t="s">
        <v>198</v>
      </c>
      <c r="H193" s="26" t="s">
        <v>193</v>
      </c>
      <c r="I193" s="129"/>
      <c r="J193" s="129"/>
      <c r="K193" s="129"/>
      <c r="L193" s="129"/>
      <c r="M193" s="129"/>
      <c r="N193" s="69"/>
      <c r="O193" s="68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  <c r="CR193" s="37"/>
      <c r="CS193" s="37"/>
      <c r="CT193" s="37"/>
      <c r="CU193" s="37"/>
      <c r="CV193" s="37"/>
      <c r="CW193" s="37"/>
      <c r="CX193" s="37"/>
      <c r="CY193" s="37"/>
      <c r="CZ193" s="37"/>
      <c r="DA193" s="37"/>
    </row>
    <row r="194" spans="1:105" x14ac:dyDescent="0.25">
      <c r="A194" s="68"/>
      <c r="B194" s="68"/>
      <c r="C194" s="68"/>
      <c r="D194" s="68"/>
      <c r="E194" s="68"/>
      <c r="F194" s="110" t="s">
        <v>204</v>
      </c>
      <c r="G194" s="110" t="s">
        <v>198</v>
      </c>
      <c r="H194" s="26" t="s">
        <v>194</v>
      </c>
      <c r="I194" s="129"/>
      <c r="J194" s="129"/>
      <c r="K194" s="129"/>
      <c r="L194" s="129"/>
      <c r="M194" s="129"/>
      <c r="N194" s="69"/>
      <c r="O194" s="68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  <c r="CT194" s="37"/>
      <c r="CU194" s="37"/>
      <c r="CV194" s="37"/>
      <c r="CW194" s="37"/>
      <c r="CX194" s="37"/>
      <c r="CY194" s="37"/>
      <c r="CZ194" s="37"/>
      <c r="DA194" s="37"/>
    </row>
    <row r="195" spans="1:105" x14ac:dyDescent="0.25">
      <c r="A195" s="68"/>
      <c r="B195" s="68"/>
      <c r="C195" s="68"/>
      <c r="D195" s="68"/>
      <c r="E195" s="68"/>
      <c r="F195" s="110" t="s">
        <v>205</v>
      </c>
      <c r="G195" s="110" t="s">
        <v>198</v>
      </c>
      <c r="H195" s="26" t="s">
        <v>194</v>
      </c>
      <c r="I195" s="129"/>
      <c r="J195" s="129"/>
      <c r="K195" s="129"/>
      <c r="L195" s="129"/>
      <c r="M195" s="129"/>
      <c r="N195" s="69"/>
      <c r="O195" s="68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  <c r="CT195" s="37"/>
      <c r="CU195" s="37"/>
      <c r="CV195" s="37"/>
      <c r="CW195" s="37"/>
      <c r="CX195" s="37"/>
      <c r="CY195" s="37"/>
      <c r="CZ195" s="37"/>
      <c r="DA195" s="37"/>
    </row>
    <row r="196" spans="1:105" x14ac:dyDescent="0.25">
      <c r="A196" s="68"/>
      <c r="B196" s="68"/>
      <c r="C196" s="68"/>
      <c r="D196" s="68"/>
      <c r="E196" s="68"/>
      <c r="F196" s="110" t="s">
        <v>206</v>
      </c>
      <c r="G196" s="110" t="s">
        <v>198</v>
      </c>
      <c r="H196" s="26" t="s">
        <v>194</v>
      </c>
      <c r="I196" s="129"/>
      <c r="J196" s="129"/>
      <c r="K196" s="129"/>
      <c r="L196" s="129"/>
      <c r="M196" s="129"/>
      <c r="N196" s="69"/>
      <c r="O196" s="68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  <c r="CT196" s="37"/>
      <c r="CU196" s="37"/>
      <c r="CV196" s="37"/>
      <c r="CW196" s="37"/>
      <c r="CX196" s="37"/>
      <c r="CY196" s="37"/>
      <c r="CZ196" s="37"/>
      <c r="DA196" s="37"/>
    </row>
    <row r="197" spans="1:105" x14ac:dyDescent="0.25">
      <c r="A197" s="68"/>
      <c r="B197" s="68"/>
      <c r="C197" s="68"/>
      <c r="D197" s="68"/>
      <c r="E197" s="68"/>
      <c r="F197" s="110" t="s">
        <v>207</v>
      </c>
      <c r="G197" s="110" t="s">
        <v>198</v>
      </c>
      <c r="H197" s="26" t="s">
        <v>194</v>
      </c>
      <c r="I197" s="129"/>
      <c r="J197" s="129"/>
      <c r="K197" s="129"/>
      <c r="L197" s="129"/>
      <c r="M197" s="129"/>
      <c r="N197" s="69"/>
      <c r="O197" s="68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  <c r="CT197" s="37"/>
      <c r="CU197" s="37"/>
      <c r="CV197" s="37"/>
      <c r="CW197" s="37"/>
      <c r="CX197" s="37"/>
      <c r="CY197" s="37"/>
      <c r="CZ197" s="37"/>
      <c r="DA197" s="37"/>
    </row>
    <row r="198" spans="1:105" x14ac:dyDescent="0.25">
      <c r="A198" s="68"/>
      <c r="B198" s="68"/>
      <c r="C198" s="68"/>
      <c r="D198" s="68"/>
      <c r="E198" s="68"/>
      <c r="F198" s="110" t="s">
        <v>208</v>
      </c>
      <c r="G198" s="110" t="s">
        <v>198</v>
      </c>
      <c r="H198" s="26" t="s">
        <v>194</v>
      </c>
      <c r="I198" s="129"/>
      <c r="J198" s="129"/>
      <c r="K198" s="129"/>
      <c r="L198" s="129"/>
      <c r="M198" s="129"/>
      <c r="N198" s="69"/>
      <c r="O198" s="68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  <c r="CT198" s="37"/>
      <c r="CU198" s="37"/>
      <c r="CV198" s="37"/>
      <c r="CW198" s="37"/>
      <c r="CX198" s="37"/>
      <c r="CY198" s="37"/>
      <c r="CZ198" s="37"/>
      <c r="DA198" s="37"/>
    </row>
    <row r="199" spans="1:105" x14ac:dyDescent="0.25">
      <c r="A199" s="68"/>
      <c r="B199" s="68"/>
      <c r="C199" s="68"/>
      <c r="D199" s="68"/>
      <c r="E199" s="68"/>
      <c r="F199" s="110" t="s">
        <v>209</v>
      </c>
      <c r="G199" s="110" t="s">
        <v>198</v>
      </c>
      <c r="H199" s="26" t="s">
        <v>194</v>
      </c>
      <c r="I199" s="129"/>
      <c r="J199" s="129"/>
      <c r="K199" s="129"/>
      <c r="L199" s="129"/>
      <c r="M199" s="129"/>
      <c r="N199" s="69"/>
      <c r="O199" s="68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  <c r="CR199" s="37"/>
      <c r="CS199" s="37"/>
      <c r="CT199" s="37"/>
      <c r="CU199" s="37"/>
      <c r="CV199" s="37"/>
      <c r="CW199" s="37"/>
      <c r="CX199" s="37"/>
      <c r="CY199" s="37"/>
      <c r="CZ199" s="37"/>
      <c r="DA199" s="37"/>
    </row>
    <row r="200" spans="1:105" x14ac:dyDescent="0.25">
      <c r="A200" s="68"/>
      <c r="B200" s="68"/>
      <c r="C200" s="68"/>
      <c r="D200" s="68"/>
      <c r="E200" s="68"/>
      <c r="F200" s="110" t="s">
        <v>368</v>
      </c>
      <c r="G200" s="110" t="s">
        <v>198</v>
      </c>
      <c r="H200" s="26" t="s">
        <v>40</v>
      </c>
      <c r="I200" s="129"/>
      <c r="J200" s="129"/>
      <c r="K200" s="129"/>
      <c r="L200" s="129"/>
      <c r="M200" s="129"/>
      <c r="N200" s="69"/>
      <c r="O200" s="68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  <c r="CR200" s="37"/>
      <c r="CS200" s="37"/>
      <c r="CT200" s="37"/>
      <c r="CU200" s="37"/>
      <c r="CV200" s="37"/>
      <c r="CW200" s="37"/>
      <c r="CX200" s="37"/>
      <c r="CY200" s="37"/>
      <c r="CZ200" s="37"/>
      <c r="DA200" s="37"/>
    </row>
    <row r="201" spans="1:105" x14ac:dyDescent="0.25">
      <c r="A201" s="68"/>
      <c r="B201" s="68"/>
      <c r="C201" s="68"/>
      <c r="D201" s="68"/>
      <c r="E201" s="68"/>
      <c r="F201" s="110" t="s">
        <v>369</v>
      </c>
      <c r="G201" s="110" t="s">
        <v>198</v>
      </c>
      <c r="H201" s="26" t="s">
        <v>40</v>
      </c>
      <c r="I201" s="129"/>
      <c r="J201" s="129"/>
      <c r="K201" s="129"/>
      <c r="L201" s="129"/>
      <c r="M201" s="129"/>
      <c r="N201" s="69"/>
      <c r="O201" s="68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  <c r="CR201" s="37"/>
      <c r="CS201" s="37"/>
      <c r="CT201" s="37"/>
      <c r="CU201" s="37"/>
      <c r="CV201" s="37"/>
      <c r="CW201" s="37"/>
      <c r="CX201" s="37"/>
      <c r="CY201" s="37"/>
      <c r="CZ201" s="37"/>
      <c r="DA201" s="37"/>
    </row>
    <row r="202" spans="1:105" x14ac:dyDescent="0.25">
      <c r="A202" s="68"/>
      <c r="B202" s="68"/>
      <c r="C202" s="68"/>
      <c r="D202" s="68"/>
      <c r="E202" s="68"/>
      <c r="F202" s="110" t="s">
        <v>370</v>
      </c>
      <c r="G202" s="110" t="s">
        <v>198</v>
      </c>
      <c r="H202" s="26" t="s">
        <v>40</v>
      </c>
      <c r="I202" s="129"/>
      <c r="J202" s="129"/>
      <c r="K202" s="129"/>
      <c r="L202" s="129"/>
      <c r="M202" s="129"/>
      <c r="N202" s="69"/>
      <c r="O202" s="68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  <c r="CR202" s="37"/>
      <c r="CS202" s="37"/>
      <c r="CT202" s="37"/>
      <c r="CU202" s="37"/>
      <c r="CV202" s="37"/>
      <c r="CW202" s="37"/>
      <c r="CX202" s="37"/>
      <c r="CY202" s="37"/>
      <c r="CZ202" s="37"/>
      <c r="DA202" s="37"/>
    </row>
    <row r="203" spans="1:105" x14ac:dyDescent="0.25">
      <c r="A203" s="68"/>
      <c r="B203" s="68"/>
      <c r="C203" s="68"/>
      <c r="D203" s="68"/>
      <c r="E203" s="68"/>
      <c r="F203" s="110" t="s">
        <v>371</v>
      </c>
      <c r="G203" s="110" t="s">
        <v>198</v>
      </c>
      <c r="H203" s="26" t="s">
        <v>40</v>
      </c>
      <c r="I203" s="129"/>
      <c r="J203" s="129"/>
      <c r="K203" s="129"/>
      <c r="L203" s="129"/>
      <c r="M203" s="129"/>
      <c r="N203" s="69"/>
      <c r="O203" s="68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  <c r="CT203" s="37"/>
      <c r="CU203" s="37"/>
      <c r="CV203" s="37"/>
      <c r="CW203" s="37"/>
      <c r="CX203" s="37"/>
      <c r="CY203" s="37"/>
      <c r="CZ203" s="37"/>
      <c r="DA203" s="37"/>
    </row>
    <row r="204" spans="1:105" x14ac:dyDescent="0.25">
      <c r="A204" s="68"/>
      <c r="B204" s="68"/>
      <c r="C204" s="68"/>
      <c r="D204" s="68"/>
      <c r="E204" s="68"/>
      <c r="F204" s="110" t="s">
        <v>64</v>
      </c>
      <c r="G204" s="110" t="s">
        <v>198</v>
      </c>
      <c r="H204" s="26" t="s">
        <v>40</v>
      </c>
      <c r="I204" s="129"/>
      <c r="J204" s="129"/>
      <c r="K204" s="129"/>
      <c r="L204" s="129"/>
      <c r="M204" s="129"/>
      <c r="N204" s="69"/>
      <c r="O204" s="68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  <c r="CR204" s="37"/>
      <c r="CS204" s="37"/>
      <c r="CT204" s="37"/>
      <c r="CU204" s="37"/>
      <c r="CV204" s="37"/>
      <c r="CW204" s="37"/>
      <c r="CX204" s="37"/>
      <c r="CY204" s="37"/>
      <c r="CZ204" s="37"/>
      <c r="DA204" s="37"/>
    </row>
    <row r="205" spans="1:105" x14ac:dyDescent="0.25">
      <c r="A205" s="68"/>
      <c r="B205" s="68"/>
      <c r="C205" s="68"/>
      <c r="D205" s="68"/>
      <c r="E205" s="68"/>
      <c r="F205" s="110" t="s">
        <v>65</v>
      </c>
      <c r="G205" s="110" t="s">
        <v>198</v>
      </c>
      <c r="H205" s="26" t="s">
        <v>40</v>
      </c>
      <c r="I205" s="129"/>
      <c r="J205" s="129"/>
      <c r="K205" s="129"/>
      <c r="L205" s="129"/>
      <c r="M205" s="129"/>
      <c r="N205" s="69"/>
      <c r="O205" s="68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  <c r="CV205" s="37"/>
      <c r="CW205" s="37"/>
      <c r="CX205" s="37"/>
      <c r="CY205" s="37"/>
      <c r="CZ205" s="37"/>
      <c r="DA205" s="37"/>
    </row>
    <row r="206" spans="1:105" x14ac:dyDescent="0.25">
      <c r="A206" s="68"/>
      <c r="B206" s="68"/>
      <c r="C206" s="68"/>
      <c r="D206" s="68"/>
      <c r="E206" s="68"/>
      <c r="F206" s="110" t="s">
        <v>210</v>
      </c>
      <c r="G206" s="110" t="s">
        <v>198</v>
      </c>
      <c r="H206" s="26" t="s">
        <v>40</v>
      </c>
      <c r="I206" s="129"/>
      <c r="J206" s="129"/>
      <c r="K206" s="129"/>
      <c r="L206" s="129"/>
      <c r="M206" s="129"/>
      <c r="N206" s="69"/>
      <c r="O206" s="68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  <c r="CV206" s="37"/>
      <c r="CW206" s="37"/>
      <c r="CX206" s="37"/>
      <c r="CY206" s="37"/>
      <c r="CZ206" s="37"/>
      <c r="DA206" s="37"/>
    </row>
    <row r="207" spans="1:105" x14ac:dyDescent="0.25">
      <c r="A207" s="68"/>
      <c r="B207" s="68"/>
      <c r="C207" s="68"/>
      <c r="D207" s="68"/>
      <c r="E207" s="68"/>
      <c r="F207" s="110" t="s">
        <v>211</v>
      </c>
      <c r="G207" s="110" t="s">
        <v>198</v>
      </c>
      <c r="H207" s="26" t="s">
        <v>40</v>
      </c>
      <c r="I207" s="129"/>
      <c r="J207" s="129"/>
      <c r="K207" s="129"/>
      <c r="L207" s="129"/>
      <c r="M207" s="129"/>
      <c r="N207" s="69"/>
      <c r="O207" s="68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  <c r="CV207" s="37"/>
      <c r="CW207" s="37"/>
      <c r="CX207" s="37"/>
      <c r="CY207" s="37"/>
      <c r="CZ207" s="37"/>
      <c r="DA207" s="37"/>
    </row>
    <row r="208" spans="1:105" x14ac:dyDescent="0.25">
      <c r="A208" s="68"/>
      <c r="B208" s="68"/>
      <c r="C208" s="68"/>
      <c r="D208" s="68"/>
      <c r="E208" s="68"/>
      <c r="F208" s="110" t="s">
        <v>212</v>
      </c>
      <c r="G208" s="110" t="s">
        <v>198</v>
      </c>
      <c r="H208" s="26" t="s">
        <v>40</v>
      </c>
      <c r="I208" s="129"/>
      <c r="J208" s="129"/>
      <c r="K208" s="129"/>
      <c r="L208" s="129"/>
      <c r="M208" s="129"/>
      <c r="N208" s="69"/>
      <c r="O208" s="68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  <c r="CV208" s="37"/>
      <c r="CW208" s="37"/>
      <c r="CX208" s="37"/>
      <c r="CY208" s="37"/>
      <c r="CZ208" s="37"/>
      <c r="DA208" s="37"/>
    </row>
    <row r="209" spans="1:105" x14ac:dyDescent="0.25">
      <c r="A209" s="68"/>
      <c r="B209" s="68"/>
      <c r="C209" s="68"/>
      <c r="D209" s="68"/>
      <c r="E209" s="68"/>
      <c r="F209" s="110" t="s">
        <v>372</v>
      </c>
      <c r="G209" s="110" t="s">
        <v>198</v>
      </c>
      <c r="H209" s="26" t="s">
        <v>40</v>
      </c>
      <c r="I209" s="129"/>
      <c r="J209" s="129"/>
      <c r="K209" s="129"/>
      <c r="L209" s="129"/>
      <c r="M209" s="129"/>
      <c r="N209" s="69"/>
      <c r="O209" s="68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  <c r="CV209" s="37"/>
      <c r="CW209" s="37"/>
      <c r="CX209" s="37"/>
      <c r="CY209" s="37"/>
      <c r="CZ209" s="37"/>
      <c r="DA209" s="37"/>
    </row>
    <row r="210" spans="1:105" x14ac:dyDescent="0.25">
      <c r="A210" s="68"/>
      <c r="B210" s="68"/>
      <c r="C210" s="68"/>
      <c r="D210" s="68"/>
      <c r="E210" s="68"/>
      <c r="F210" s="110" t="s">
        <v>373</v>
      </c>
      <c r="G210" s="110" t="s">
        <v>198</v>
      </c>
      <c r="H210" s="26" t="s">
        <v>40</v>
      </c>
      <c r="I210" s="129"/>
      <c r="J210" s="129"/>
      <c r="K210" s="129"/>
      <c r="L210" s="129"/>
      <c r="M210" s="129"/>
      <c r="N210" s="69"/>
      <c r="O210" s="68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  <c r="CV210" s="37"/>
      <c r="CW210" s="37"/>
      <c r="CX210" s="37"/>
      <c r="CY210" s="37"/>
      <c r="CZ210" s="37"/>
      <c r="DA210" s="37"/>
    </row>
    <row r="211" spans="1:105" x14ac:dyDescent="0.25">
      <c r="A211" s="68"/>
      <c r="B211" s="68"/>
      <c r="C211" s="68"/>
      <c r="D211" s="68"/>
      <c r="E211" s="68"/>
      <c r="F211" s="110" t="s">
        <v>71</v>
      </c>
      <c r="G211" s="110" t="s">
        <v>198</v>
      </c>
      <c r="H211" s="26" t="s">
        <v>40</v>
      </c>
      <c r="I211" s="129"/>
      <c r="J211" s="129"/>
      <c r="K211" s="129"/>
      <c r="L211" s="129"/>
      <c r="M211" s="129"/>
      <c r="N211" s="69"/>
      <c r="O211" s="68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  <c r="CT211" s="37"/>
      <c r="CU211" s="37"/>
      <c r="CV211" s="37"/>
      <c r="CW211" s="37"/>
      <c r="CX211" s="37"/>
      <c r="CY211" s="37"/>
      <c r="CZ211" s="37"/>
      <c r="DA211" s="37"/>
    </row>
    <row r="212" spans="1:105" x14ac:dyDescent="0.25">
      <c r="A212" s="68"/>
      <c r="B212" s="68"/>
      <c r="C212" s="68"/>
      <c r="D212" s="68"/>
      <c r="E212" s="68"/>
      <c r="F212" s="110" t="s">
        <v>72</v>
      </c>
      <c r="G212" s="110" t="s">
        <v>198</v>
      </c>
      <c r="H212" s="26" t="s">
        <v>41</v>
      </c>
      <c r="I212" s="129"/>
      <c r="J212" s="129"/>
      <c r="K212" s="129"/>
      <c r="L212" s="129"/>
      <c r="M212" s="129"/>
      <c r="N212" s="69"/>
      <c r="O212" s="68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  <c r="CT212" s="37"/>
      <c r="CU212" s="37"/>
      <c r="CV212" s="37"/>
      <c r="CW212" s="37"/>
      <c r="CX212" s="37"/>
      <c r="CY212" s="37"/>
      <c r="CZ212" s="37"/>
      <c r="DA212" s="37"/>
    </row>
    <row r="213" spans="1:105" x14ac:dyDescent="0.25">
      <c r="A213" s="68"/>
      <c r="B213" s="68"/>
      <c r="C213" s="68"/>
      <c r="D213" s="68"/>
      <c r="E213" s="68"/>
      <c r="F213" s="110" t="s">
        <v>73</v>
      </c>
      <c r="G213" s="110" t="s">
        <v>198</v>
      </c>
      <c r="H213" s="26" t="s">
        <v>41</v>
      </c>
      <c r="I213" s="129"/>
      <c r="J213" s="129"/>
      <c r="K213" s="129"/>
      <c r="L213" s="129"/>
      <c r="M213" s="129"/>
      <c r="N213" s="69"/>
      <c r="O213" s="68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</row>
    <row r="214" spans="1:105" x14ac:dyDescent="0.25">
      <c r="A214" s="68"/>
      <c r="B214" s="68"/>
      <c r="C214" s="68"/>
      <c r="D214" s="68"/>
      <c r="E214" s="68"/>
      <c r="F214" s="110" t="s">
        <v>374</v>
      </c>
      <c r="G214" s="110" t="s">
        <v>198</v>
      </c>
      <c r="H214" s="26" t="s">
        <v>40</v>
      </c>
      <c r="I214" s="129"/>
      <c r="J214" s="129"/>
      <c r="K214" s="129"/>
      <c r="L214" s="129"/>
      <c r="M214" s="129"/>
      <c r="N214" s="69"/>
      <c r="O214" s="68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  <c r="CV214" s="37"/>
      <c r="CW214" s="37"/>
      <c r="CX214" s="37"/>
      <c r="CY214" s="37"/>
      <c r="CZ214" s="37"/>
      <c r="DA214" s="37"/>
    </row>
    <row r="215" spans="1:105" x14ac:dyDescent="0.25">
      <c r="A215" s="68"/>
      <c r="B215" s="68"/>
      <c r="C215" s="68"/>
      <c r="D215" s="68"/>
      <c r="E215" s="68"/>
      <c r="F215" s="110" t="s">
        <v>375</v>
      </c>
      <c r="G215" s="110" t="s">
        <v>198</v>
      </c>
      <c r="H215" s="26" t="s">
        <v>40</v>
      </c>
      <c r="I215" s="129"/>
      <c r="J215" s="129"/>
      <c r="K215" s="129"/>
      <c r="L215" s="129"/>
      <c r="M215" s="129"/>
      <c r="N215" s="69"/>
      <c r="O215" s="68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  <c r="CV215" s="37"/>
      <c r="CW215" s="37"/>
      <c r="CX215" s="37"/>
      <c r="CY215" s="37"/>
      <c r="CZ215" s="37"/>
      <c r="DA215" s="37"/>
    </row>
    <row r="216" spans="1:105" x14ac:dyDescent="0.25">
      <c r="A216" s="68"/>
      <c r="B216" s="68"/>
      <c r="C216" s="68"/>
      <c r="D216" s="68"/>
      <c r="E216" s="68"/>
      <c r="F216" s="110" t="s">
        <v>376</v>
      </c>
      <c r="G216" s="110" t="s">
        <v>198</v>
      </c>
      <c r="H216" s="26" t="s">
        <v>40</v>
      </c>
      <c r="I216" s="129"/>
      <c r="J216" s="129"/>
      <c r="K216" s="129"/>
      <c r="L216" s="129"/>
      <c r="M216" s="129"/>
      <c r="N216" s="69"/>
      <c r="O216" s="68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  <c r="CV216" s="37"/>
      <c r="CW216" s="37"/>
      <c r="CX216" s="37"/>
      <c r="CY216" s="37"/>
      <c r="CZ216" s="37"/>
      <c r="DA216" s="37"/>
    </row>
    <row r="217" spans="1:105" x14ac:dyDescent="0.25">
      <c r="A217" s="68"/>
      <c r="B217" s="68"/>
      <c r="C217" s="68"/>
      <c r="D217" s="68"/>
      <c r="E217" s="68"/>
      <c r="F217" s="110" t="s">
        <v>377</v>
      </c>
      <c r="G217" s="110" t="s">
        <v>198</v>
      </c>
      <c r="H217" s="26" t="s">
        <v>40</v>
      </c>
      <c r="I217" s="129"/>
      <c r="J217" s="129"/>
      <c r="K217" s="129"/>
      <c r="L217" s="129"/>
      <c r="M217" s="129"/>
      <c r="N217" s="69"/>
      <c r="O217" s="68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  <c r="CT217" s="37"/>
      <c r="CU217" s="37"/>
      <c r="CV217" s="37"/>
      <c r="CW217" s="37"/>
      <c r="CX217" s="37"/>
      <c r="CY217" s="37"/>
      <c r="CZ217" s="37"/>
      <c r="DA217" s="37"/>
    </row>
    <row r="218" spans="1:105" x14ac:dyDescent="0.25">
      <c r="A218" s="68"/>
      <c r="B218" s="68"/>
      <c r="C218" s="68"/>
      <c r="D218" s="68"/>
      <c r="E218" s="68"/>
      <c r="F218" s="110" t="s">
        <v>378</v>
      </c>
      <c r="G218" s="110" t="s">
        <v>198</v>
      </c>
      <c r="H218" s="26" t="s">
        <v>40</v>
      </c>
      <c r="I218" s="129"/>
      <c r="J218" s="129"/>
      <c r="K218" s="129"/>
      <c r="L218" s="129"/>
      <c r="M218" s="129"/>
      <c r="N218" s="69"/>
      <c r="O218" s="68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  <c r="CV218" s="37"/>
      <c r="CW218" s="37"/>
      <c r="CX218" s="37"/>
      <c r="CY218" s="37"/>
      <c r="CZ218" s="37"/>
      <c r="DA218" s="37"/>
    </row>
    <row r="219" spans="1:105" x14ac:dyDescent="0.25">
      <c r="A219" s="68"/>
      <c r="B219" s="68"/>
      <c r="C219" s="68"/>
      <c r="D219" s="68"/>
      <c r="E219" s="68"/>
      <c r="F219" s="110" t="s">
        <v>379</v>
      </c>
      <c r="G219" s="110" t="s">
        <v>198</v>
      </c>
      <c r="H219" s="26" t="s">
        <v>41</v>
      </c>
      <c r="I219" s="129"/>
      <c r="J219" s="129"/>
      <c r="K219" s="129"/>
      <c r="L219" s="129"/>
      <c r="M219" s="129"/>
      <c r="N219" s="69"/>
      <c r="O219" s="68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  <c r="CT219" s="37"/>
      <c r="CU219" s="37"/>
      <c r="CV219" s="37"/>
      <c r="CW219" s="37"/>
      <c r="CX219" s="37"/>
      <c r="CY219" s="37"/>
      <c r="CZ219" s="37"/>
      <c r="DA219" s="37"/>
    </row>
    <row r="220" spans="1:105" x14ac:dyDescent="0.25">
      <c r="A220" s="68"/>
      <c r="B220" s="68"/>
      <c r="C220" s="68"/>
      <c r="D220" s="68"/>
      <c r="E220" s="68"/>
      <c r="F220" s="110" t="s">
        <v>80</v>
      </c>
      <c r="G220" s="110" t="s">
        <v>198</v>
      </c>
      <c r="H220" s="26" t="s">
        <v>41</v>
      </c>
      <c r="I220" s="129"/>
      <c r="J220" s="129"/>
      <c r="K220" s="129"/>
      <c r="L220" s="129"/>
      <c r="M220" s="129"/>
      <c r="N220" s="69"/>
      <c r="O220" s="68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  <c r="CV220" s="37"/>
      <c r="CW220" s="37"/>
      <c r="CX220" s="37"/>
      <c r="CY220" s="37"/>
      <c r="CZ220" s="37"/>
      <c r="DA220" s="37"/>
    </row>
    <row r="221" spans="1:105" x14ac:dyDescent="0.25">
      <c r="A221" s="68"/>
      <c r="B221" s="68"/>
      <c r="C221" s="68"/>
      <c r="D221" s="68"/>
      <c r="E221" s="68"/>
      <c r="F221" s="110" t="s">
        <v>380</v>
      </c>
      <c r="G221" s="110" t="s">
        <v>198</v>
      </c>
      <c r="H221" s="26" t="s">
        <v>40</v>
      </c>
      <c r="I221" s="129"/>
      <c r="J221" s="129"/>
      <c r="K221" s="129"/>
      <c r="L221" s="129"/>
      <c r="M221" s="129"/>
      <c r="N221" s="69"/>
      <c r="O221" s="68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  <c r="CT221" s="37"/>
      <c r="CU221" s="37"/>
      <c r="CV221" s="37"/>
      <c r="CW221" s="37"/>
      <c r="CX221" s="37"/>
      <c r="CY221" s="37"/>
      <c r="CZ221" s="37"/>
      <c r="DA221" s="37"/>
    </row>
    <row r="222" spans="1:105" x14ac:dyDescent="0.25">
      <c r="A222" s="68"/>
      <c r="B222" s="68"/>
      <c r="C222" s="68"/>
      <c r="D222" s="68"/>
      <c r="E222" s="68"/>
      <c r="F222" s="110" t="s">
        <v>381</v>
      </c>
      <c r="G222" s="110" t="s">
        <v>198</v>
      </c>
      <c r="H222" s="26" t="s">
        <v>40</v>
      </c>
      <c r="I222" s="129"/>
      <c r="J222" s="129"/>
      <c r="K222" s="129"/>
      <c r="L222" s="129"/>
      <c r="M222" s="129"/>
      <c r="N222" s="69"/>
      <c r="O222" s="68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  <c r="CT222" s="37"/>
      <c r="CU222" s="37"/>
      <c r="CV222" s="37"/>
      <c r="CW222" s="37"/>
      <c r="CX222" s="37"/>
      <c r="CY222" s="37"/>
      <c r="CZ222" s="37"/>
      <c r="DA222" s="37"/>
    </row>
    <row r="223" spans="1:105" x14ac:dyDescent="0.25">
      <c r="A223" s="68"/>
      <c r="B223" s="68"/>
      <c r="C223" s="68"/>
      <c r="D223" s="68"/>
      <c r="E223" s="68"/>
      <c r="F223" s="110" t="s">
        <v>382</v>
      </c>
      <c r="G223" s="110" t="s">
        <v>198</v>
      </c>
      <c r="H223" s="26" t="s">
        <v>41</v>
      </c>
      <c r="I223" s="129"/>
      <c r="J223" s="129"/>
      <c r="K223" s="129"/>
      <c r="L223" s="129"/>
      <c r="M223" s="129"/>
      <c r="N223" s="69"/>
      <c r="O223" s="68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  <c r="CT223" s="37"/>
      <c r="CU223" s="37"/>
      <c r="CV223" s="37"/>
      <c r="CW223" s="37"/>
      <c r="CX223" s="37"/>
      <c r="CY223" s="37"/>
      <c r="CZ223" s="37"/>
      <c r="DA223" s="37"/>
    </row>
    <row r="224" spans="1:105" x14ac:dyDescent="0.25">
      <c r="A224" s="68"/>
      <c r="B224" s="68"/>
      <c r="C224" s="68"/>
      <c r="D224" s="68"/>
      <c r="E224" s="68"/>
      <c r="F224" s="110" t="s">
        <v>383</v>
      </c>
      <c r="G224" s="110" t="s">
        <v>198</v>
      </c>
      <c r="H224" s="26" t="s">
        <v>41</v>
      </c>
      <c r="I224" s="129"/>
      <c r="J224" s="129"/>
      <c r="K224" s="129"/>
      <c r="L224" s="129"/>
      <c r="M224" s="129"/>
      <c r="N224" s="69"/>
      <c r="O224" s="68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  <c r="CV224" s="37"/>
      <c r="CW224" s="37"/>
      <c r="CX224" s="37"/>
      <c r="CY224" s="37"/>
      <c r="CZ224" s="37"/>
      <c r="DA224" s="37"/>
    </row>
    <row r="225" spans="1:105" x14ac:dyDescent="0.25">
      <c r="A225" s="68"/>
      <c r="B225" s="68"/>
      <c r="C225" s="68"/>
      <c r="D225" s="68"/>
      <c r="E225" s="68"/>
      <c r="F225" s="110" t="s">
        <v>384</v>
      </c>
      <c r="G225" s="110" t="s">
        <v>198</v>
      </c>
      <c r="H225" s="26" t="s">
        <v>41</v>
      </c>
      <c r="I225" s="129"/>
      <c r="J225" s="129"/>
      <c r="K225" s="129"/>
      <c r="L225" s="129"/>
      <c r="M225" s="129"/>
      <c r="N225" s="69"/>
      <c r="O225" s="68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  <c r="CV225" s="37"/>
      <c r="CW225" s="37"/>
      <c r="CX225" s="37"/>
      <c r="CY225" s="37"/>
      <c r="CZ225" s="37"/>
      <c r="DA225" s="37"/>
    </row>
    <row r="226" spans="1:105" x14ac:dyDescent="0.25">
      <c r="A226" s="68"/>
      <c r="B226" s="68"/>
      <c r="C226" s="68"/>
      <c r="D226" s="68"/>
      <c r="E226" s="68"/>
      <c r="F226" s="110" t="s">
        <v>385</v>
      </c>
      <c r="G226" s="110" t="s">
        <v>198</v>
      </c>
      <c r="H226" s="26" t="s">
        <v>41</v>
      </c>
      <c r="I226" s="129"/>
      <c r="J226" s="129"/>
      <c r="K226" s="129"/>
      <c r="L226" s="129"/>
      <c r="M226" s="129"/>
      <c r="N226" s="69"/>
      <c r="O226" s="68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  <c r="CV226" s="37"/>
      <c r="CW226" s="37"/>
      <c r="CX226" s="37"/>
      <c r="CY226" s="37"/>
      <c r="CZ226" s="37"/>
      <c r="DA226" s="37"/>
    </row>
    <row r="227" spans="1:105" x14ac:dyDescent="0.25">
      <c r="A227" s="68"/>
      <c r="B227" s="68"/>
      <c r="C227" s="68"/>
      <c r="D227" s="68"/>
      <c r="E227" s="68"/>
      <c r="F227" s="110" t="s">
        <v>213</v>
      </c>
      <c r="G227" s="110" t="s">
        <v>198</v>
      </c>
      <c r="H227" s="26" t="s">
        <v>166</v>
      </c>
      <c r="I227" s="129"/>
      <c r="J227" s="129"/>
      <c r="K227" s="129"/>
      <c r="L227" s="129"/>
      <c r="M227" s="129"/>
      <c r="N227" s="69"/>
      <c r="O227" s="68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  <c r="CV227" s="37"/>
      <c r="CW227" s="37"/>
      <c r="CX227" s="37"/>
      <c r="CY227" s="37"/>
      <c r="CZ227" s="37"/>
      <c r="DA227" s="37"/>
    </row>
    <row r="228" spans="1:105" x14ac:dyDescent="0.25">
      <c r="A228" s="68"/>
      <c r="B228" s="68"/>
      <c r="C228" s="68"/>
      <c r="D228" s="68"/>
      <c r="E228" s="68"/>
      <c r="F228" s="110" t="s">
        <v>214</v>
      </c>
      <c r="G228" s="110" t="s">
        <v>198</v>
      </c>
      <c r="H228" s="26" t="s">
        <v>166</v>
      </c>
      <c r="I228" s="129"/>
      <c r="J228" s="129"/>
      <c r="K228" s="129"/>
      <c r="L228" s="129"/>
      <c r="M228" s="129"/>
      <c r="N228" s="69"/>
      <c r="O228" s="68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  <c r="CV228" s="37"/>
      <c r="CW228" s="37"/>
      <c r="CX228" s="37"/>
      <c r="CY228" s="37"/>
      <c r="CZ228" s="37"/>
      <c r="DA228" s="37"/>
    </row>
    <row r="229" spans="1:105" x14ac:dyDescent="0.25">
      <c r="A229" s="68"/>
      <c r="B229" s="68"/>
      <c r="C229" s="68"/>
      <c r="D229" s="68"/>
      <c r="E229" s="68"/>
      <c r="F229" s="110" t="s">
        <v>215</v>
      </c>
      <c r="G229" s="110" t="s">
        <v>198</v>
      </c>
      <c r="H229" s="26" t="s">
        <v>166</v>
      </c>
      <c r="I229" s="129"/>
      <c r="J229" s="129"/>
      <c r="K229" s="129"/>
      <c r="L229" s="129"/>
      <c r="M229" s="129"/>
      <c r="N229" s="69"/>
      <c r="O229" s="68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  <c r="CV229" s="37"/>
      <c r="CW229" s="37"/>
      <c r="CX229" s="37"/>
      <c r="CY229" s="37"/>
      <c r="CZ229" s="37"/>
      <c r="DA229" s="37"/>
    </row>
    <row r="230" spans="1:105" x14ac:dyDescent="0.25">
      <c r="A230" s="68"/>
      <c r="B230" s="68"/>
      <c r="C230" s="68"/>
      <c r="D230" s="68"/>
      <c r="E230" s="68"/>
      <c r="F230" s="110" t="s">
        <v>216</v>
      </c>
      <c r="G230" s="110" t="s">
        <v>198</v>
      </c>
      <c r="H230" s="26" t="s">
        <v>166</v>
      </c>
      <c r="I230" s="129"/>
      <c r="J230" s="129"/>
      <c r="K230" s="129"/>
      <c r="L230" s="129"/>
      <c r="M230" s="129"/>
      <c r="N230" s="69"/>
      <c r="O230" s="68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  <c r="CT230" s="37"/>
      <c r="CU230" s="37"/>
      <c r="CV230" s="37"/>
      <c r="CW230" s="37"/>
      <c r="CX230" s="37"/>
      <c r="CY230" s="37"/>
      <c r="CZ230" s="37"/>
      <c r="DA230" s="37"/>
    </row>
    <row r="231" spans="1:105" x14ac:dyDescent="0.25">
      <c r="A231" s="68"/>
      <c r="B231" s="68"/>
      <c r="C231" s="68"/>
      <c r="D231" s="68"/>
      <c r="E231" s="68"/>
      <c r="F231" s="110" t="s">
        <v>91</v>
      </c>
      <c r="G231" s="110" t="s">
        <v>198</v>
      </c>
      <c r="H231" s="26" t="s">
        <v>166</v>
      </c>
      <c r="I231" s="129"/>
      <c r="J231" s="129"/>
      <c r="K231" s="129"/>
      <c r="L231" s="129"/>
      <c r="M231" s="129"/>
      <c r="N231" s="69"/>
      <c r="O231" s="68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</row>
    <row r="232" spans="1:105" x14ac:dyDescent="0.25">
      <c r="A232" s="68"/>
      <c r="B232" s="68"/>
      <c r="C232" s="68"/>
      <c r="D232" s="68"/>
      <c r="E232" s="68"/>
      <c r="F232" s="110" t="s">
        <v>92</v>
      </c>
      <c r="G232" s="110" t="s">
        <v>198</v>
      </c>
      <c r="H232" s="26" t="s">
        <v>166</v>
      </c>
      <c r="I232" s="129"/>
      <c r="J232" s="129"/>
      <c r="K232" s="129"/>
      <c r="L232" s="129"/>
      <c r="M232" s="129"/>
      <c r="N232" s="69"/>
      <c r="O232" s="68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  <c r="CV232" s="37"/>
      <c r="CW232" s="37"/>
      <c r="CX232" s="37"/>
      <c r="CY232" s="37"/>
      <c r="CZ232" s="37"/>
      <c r="DA232" s="37"/>
    </row>
    <row r="233" spans="1:105" x14ac:dyDescent="0.25">
      <c r="A233" s="68"/>
      <c r="B233" s="68"/>
      <c r="C233" s="68"/>
      <c r="D233" s="68"/>
      <c r="E233" s="68"/>
      <c r="F233" s="110" t="s">
        <v>93</v>
      </c>
      <c r="G233" s="110" t="s">
        <v>198</v>
      </c>
      <c r="H233" s="26" t="s">
        <v>166</v>
      </c>
      <c r="I233" s="129"/>
      <c r="J233" s="129"/>
      <c r="K233" s="129"/>
      <c r="L233" s="129"/>
      <c r="M233" s="129"/>
      <c r="N233" s="69"/>
      <c r="O233" s="68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  <c r="CT233" s="37"/>
      <c r="CU233" s="37"/>
      <c r="CV233" s="37"/>
      <c r="CW233" s="37"/>
      <c r="CX233" s="37"/>
      <c r="CY233" s="37"/>
      <c r="CZ233" s="37"/>
      <c r="DA233" s="37"/>
    </row>
    <row r="234" spans="1:105" x14ac:dyDescent="0.25">
      <c r="A234" s="68"/>
      <c r="B234" s="68"/>
      <c r="C234" s="68"/>
      <c r="D234" s="68"/>
      <c r="E234" s="68"/>
      <c r="F234" s="110" t="s">
        <v>94</v>
      </c>
      <c r="G234" s="110" t="s">
        <v>198</v>
      </c>
      <c r="H234" s="26" t="s">
        <v>166</v>
      </c>
      <c r="I234" s="129"/>
      <c r="J234" s="129"/>
      <c r="K234" s="129"/>
      <c r="L234" s="129"/>
      <c r="M234" s="129"/>
      <c r="N234" s="69"/>
      <c r="O234" s="68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  <c r="CV234" s="37"/>
      <c r="CW234" s="37"/>
      <c r="CX234" s="37"/>
      <c r="CY234" s="37"/>
      <c r="CZ234" s="37"/>
      <c r="DA234" s="37"/>
    </row>
    <row r="235" spans="1:105" x14ac:dyDescent="0.25">
      <c r="A235" s="68"/>
      <c r="B235" s="68"/>
      <c r="C235" s="68"/>
      <c r="D235" s="68"/>
      <c r="E235" s="68"/>
      <c r="F235" s="110" t="s">
        <v>217</v>
      </c>
      <c r="G235" s="110" t="s">
        <v>198</v>
      </c>
      <c r="H235" s="26" t="s">
        <v>166</v>
      </c>
      <c r="I235" s="129"/>
      <c r="J235" s="129"/>
      <c r="K235" s="129"/>
      <c r="L235" s="129"/>
      <c r="M235" s="129"/>
      <c r="N235" s="69"/>
      <c r="O235" s="68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  <c r="CT235" s="37"/>
      <c r="CU235" s="37"/>
      <c r="CV235" s="37"/>
      <c r="CW235" s="37"/>
      <c r="CX235" s="37"/>
      <c r="CY235" s="37"/>
      <c r="CZ235" s="37"/>
      <c r="DA235" s="37"/>
    </row>
    <row r="236" spans="1:105" x14ac:dyDescent="0.25">
      <c r="A236" s="68"/>
      <c r="B236" s="68"/>
      <c r="C236" s="68"/>
      <c r="D236" s="68"/>
      <c r="E236" s="68"/>
      <c r="F236" s="110" t="s">
        <v>218</v>
      </c>
      <c r="G236" s="110" t="s">
        <v>198</v>
      </c>
      <c r="H236" s="26" t="s">
        <v>166</v>
      </c>
      <c r="I236" s="129"/>
      <c r="J236" s="129"/>
      <c r="K236" s="129"/>
      <c r="L236" s="129"/>
      <c r="M236" s="129"/>
      <c r="N236" s="69"/>
      <c r="O236" s="68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  <c r="CV236" s="37"/>
      <c r="CW236" s="37"/>
      <c r="CX236" s="37"/>
      <c r="CY236" s="37"/>
      <c r="CZ236" s="37"/>
      <c r="DA236" s="37"/>
    </row>
    <row r="237" spans="1:105" x14ac:dyDescent="0.25">
      <c r="A237" s="68"/>
      <c r="B237" s="68"/>
      <c r="C237" s="68"/>
      <c r="D237" s="68"/>
      <c r="E237" s="68"/>
      <c r="F237" s="110" t="s">
        <v>219</v>
      </c>
      <c r="G237" s="110" t="s">
        <v>198</v>
      </c>
      <c r="H237" s="26" t="s">
        <v>166</v>
      </c>
      <c r="I237" s="129"/>
      <c r="J237" s="129"/>
      <c r="K237" s="129"/>
      <c r="L237" s="129"/>
      <c r="M237" s="129"/>
      <c r="N237" s="69"/>
      <c r="O237" s="68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  <c r="CV237" s="37"/>
      <c r="CW237" s="37"/>
      <c r="CX237" s="37"/>
      <c r="CY237" s="37"/>
      <c r="CZ237" s="37"/>
      <c r="DA237" s="37"/>
    </row>
    <row r="238" spans="1:105" x14ac:dyDescent="0.25">
      <c r="A238" s="68"/>
      <c r="B238" s="68"/>
      <c r="C238" s="68"/>
      <c r="D238" s="68"/>
      <c r="E238" s="68"/>
      <c r="F238" s="110" t="s">
        <v>220</v>
      </c>
      <c r="G238" s="110" t="s">
        <v>198</v>
      </c>
      <c r="H238" s="26" t="s">
        <v>166</v>
      </c>
      <c r="I238" s="129"/>
      <c r="J238" s="129"/>
      <c r="K238" s="129"/>
      <c r="L238" s="129"/>
      <c r="M238" s="129"/>
      <c r="N238" s="69"/>
      <c r="O238" s="68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</row>
    <row r="239" spans="1:105" x14ac:dyDescent="0.25">
      <c r="A239" s="68"/>
      <c r="B239" s="68"/>
      <c r="C239" s="68"/>
      <c r="D239" s="68"/>
      <c r="E239" s="68"/>
      <c r="F239" s="110" t="s">
        <v>221</v>
      </c>
      <c r="G239" s="110" t="s">
        <v>198</v>
      </c>
      <c r="H239" s="26" t="s">
        <v>166</v>
      </c>
      <c r="I239" s="129"/>
      <c r="J239" s="129"/>
      <c r="K239" s="129"/>
      <c r="L239" s="129"/>
      <c r="M239" s="129"/>
      <c r="N239" s="69"/>
      <c r="O239" s="68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  <c r="CV239" s="37"/>
      <c r="CW239" s="37"/>
      <c r="CX239" s="37"/>
      <c r="CY239" s="37"/>
      <c r="CZ239" s="37"/>
      <c r="DA239" s="37"/>
    </row>
    <row r="240" spans="1:105" x14ac:dyDescent="0.25">
      <c r="A240" s="68"/>
      <c r="B240" s="68"/>
      <c r="C240" s="68"/>
      <c r="D240" s="68"/>
      <c r="E240" s="68"/>
      <c r="F240" s="110" t="s">
        <v>222</v>
      </c>
      <c r="G240" s="110" t="s">
        <v>198</v>
      </c>
      <c r="H240" s="26" t="s">
        <v>166</v>
      </c>
      <c r="I240" s="129"/>
      <c r="J240" s="129"/>
      <c r="K240" s="129"/>
      <c r="L240" s="129"/>
      <c r="M240" s="129"/>
      <c r="N240" s="69"/>
      <c r="O240" s="68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  <c r="CV240" s="37"/>
      <c r="CW240" s="37"/>
      <c r="CX240" s="37"/>
      <c r="CY240" s="37"/>
      <c r="CZ240" s="37"/>
      <c r="DA240" s="37"/>
    </row>
    <row r="241" spans="1:105" x14ac:dyDescent="0.25">
      <c r="A241" s="68"/>
      <c r="B241" s="68"/>
      <c r="C241" s="68"/>
      <c r="D241" s="68"/>
      <c r="E241" s="68"/>
      <c r="F241" s="110" t="s">
        <v>223</v>
      </c>
      <c r="G241" s="110" t="s">
        <v>198</v>
      </c>
      <c r="H241" s="26" t="s">
        <v>166</v>
      </c>
      <c r="I241" s="129"/>
      <c r="J241" s="129"/>
      <c r="K241" s="129"/>
      <c r="L241" s="129"/>
      <c r="M241" s="129"/>
      <c r="N241" s="69"/>
      <c r="O241" s="68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  <c r="CV241" s="37"/>
      <c r="CW241" s="37"/>
      <c r="CX241" s="37"/>
      <c r="CY241" s="37"/>
      <c r="CZ241" s="37"/>
      <c r="DA241" s="37"/>
    </row>
    <row r="242" spans="1:105" x14ac:dyDescent="0.25">
      <c r="A242" s="68"/>
      <c r="B242" s="68"/>
      <c r="C242" s="68"/>
      <c r="D242" s="68"/>
      <c r="E242" s="68"/>
      <c r="F242" s="110" t="s">
        <v>386</v>
      </c>
      <c r="G242" s="110" t="s">
        <v>198</v>
      </c>
      <c r="H242" s="26" t="s">
        <v>166</v>
      </c>
      <c r="I242" s="129"/>
      <c r="J242" s="129"/>
      <c r="K242" s="129"/>
      <c r="L242" s="129"/>
      <c r="M242" s="129"/>
      <c r="N242" s="69"/>
      <c r="O242" s="68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  <c r="CX242" s="37"/>
      <c r="CY242" s="37"/>
      <c r="CZ242" s="37"/>
      <c r="DA242" s="37"/>
    </row>
    <row r="243" spans="1:105" x14ac:dyDescent="0.25">
      <c r="A243" s="68"/>
      <c r="B243" s="68"/>
      <c r="C243" s="68"/>
      <c r="D243" s="68"/>
      <c r="E243" s="68"/>
      <c r="F243" s="110" t="s">
        <v>387</v>
      </c>
      <c r="G243" s="110" t="s">
        <v>198</v>
      </c>
      <c r="H243" s="26" t="s">
        <v>166</v>
      </c>
      <c r="I243" s="129"/>
      <c r="J243" s="129"/>
      <c r="K243" s="129"/>
      <c r="L243" s="129"/>
      <c r="M243" s="129"/>
      <c r="N243" s="69"/>
      <c r="O243" s="68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  <c r="CV243" s="37"/>
      <c r="CW243" s="37"/>
      <c r="CX243" s="37"/>
      <c r="CY243" s="37"/>
      <c r="CZ243" s="37"/>
      <c r="DA243" s="37"/>
    </row>
    <row r="244" spans="1:105" x14ac:dyDescent="0.25">
      <c r="A244" s="68"/>
      <c r="B244" s="68"/>
      <c r="C244" s="68"/>
      <c r="D244" s="68"/>
      <c r="E244" s="68"/>
      <c r="F244" s="110" t="s">
        <v>388</v>
      </c>
      <c r="G244" s="110" t="s">
        <v>198</v>
      </c>
      <c r="H244" s="26" t="s">
        <v>166</v>
      </c>
      <c r="I244" s="129"/>
      <c r="J244" s="129"/>
      <c r="K244" s="129"/>
      <c r="L244" s="129"/>
      <c r="M244" s="129"/>
      <c r="N244" s="69"/>
      <c r="O244" s="68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</row>
    <row r="245" spans="1:105" x14ac:dyDescent="0.25">
      <c r="A245" s="68"/>
      <c r="B245" s="68"/>
      <c r="C245" s="68"/>
      <c r="D245" s="68"/>
      <c r="E245" s="68"/>
      <c r="F245" s="110" t="s">
        <v>389</v>
      </c>
      <c r="G245" s="110" t="s">
        <v>198</v>
      </c>
      <c r="H245" s="26" t="s">
        <v>166</v>
      </c>
      <c r="I245" s="129"/>
      <c r="J245" s="129"/>
      <c r="K245" s="129"/>
      <c r="L245" s="129"/>
      <c r="M245" s="129"/>
      <c r="N245" s="69"/>
      <c r="O245" s="68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</row>
    <row r="246" spans="1:105" x14ac:dyDescent="0.25">
      <c r="A246" s="68"/>
      <c r="B246" s="68"/>
      <c r="C246" s="68"/>
      <c r="D246" s="68"/>
      <c r="E246" s="68"/>
      <c r="F246" s="110" t="s">
        <v>106</v>
      </c>
      <c r="G246" s="110" t="s">
        <v>198</v>
      </c>
      <c r="H246" s="26" t="s">
        <v>166</v>
      </c>
      <c r="I246" s="129"/>
      <c r="J246" s="129"/>
      <c r="K246" s="129"/>
      <c r="L246" s="129"/>
      <c r="M246" s="129"/>
      <c r="N246" s="69"/>
      <c r="O246" s="68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</row>
    <row r="247" spans="1:105" x14ac:dyDescent="0.25">
      <c r="A247" s="68"/>
      <c r="B247" s="68"/>
      <c r="C247" s="68"/>
      <c r="D247" s="68"/>
      <c r="E247" s="68"/>
      <c r="F247" s="110" t="s">
        <v>107</v>
      </c>
      <c r="G247" s="110" t="s">
        <v>198</v>
      </c>
      <c r="H247" s="26" t="s">
        <v>166</v>
      </c>
      <c r="I247" s="129"/>
      <c r="J247" s="129"/>
      <c r="K247" s="129"/>
      <c r="L247" s="129"/>
      <c r="M247" s="129"/>
      <c r="N247" s="69"/>
      <c r="O247" s="68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</row>
    <row r="248" spans="1:105" x14ac:dyDescent="0.25">
      <c r="A248" s="68"/>
      <c r="B248" s="68"/>
      <c r="C248" s="68"/>
      <c r="D248" s="68"/>
      <c r="E248" s="68"/>
      <c r="F248" s="110" t="s">
        <v>390</v>
      </c>
      <c r="G248" s="110" t="s">
        <v>198</v>
      </c>
      <c r="H248" s="26" t="s">
        <v>166</v>
      </c>
      <c r="I248" s="129"/>
      <c r="J248" s="129"/>
      <c r="K248" s="129"/>
      <c r="L248" s="129"/>
      <c r="M248" s="129"/>
      <c r="N248" s="69"/>
      <c r="O248" s="68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</row>
    <row r="249" spans="1:105" x14ac:dyDescent="0.25">
      <c r="A249" s="68"/>
      <c r="B249" s="68"/>
      <c r="C249" s="68"/>
      <c r="D249" s="68"/>
      <c r="E249" s="68"/>
      <c r="F249" s="110" t="s">
        <v>109</v>
      </c>
      <c r="G249" s="110" t="s">
        <v>198</v>
      </c>
      <c r="H249" s="26" t="s">
        <v>166</v>
      </c>
      <c r="I249" s="129"/>
      <c r="J249" s="129"/>
      <c r="K249" s="129"/>
      <c r="L249" s="129"/>
      <c r="M249" s="129"/>
      <c r="N249" s="69"/>
      <c r="O249" s="68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</row>
    <row r="250" spans="1:105" x14ac:dyDescent="0.25">
      <c r="A250" s="68"/>
      <c r="B250" s="68"/>
      <c r="C250" s="68"/>
      <c r="D250" s="68"/>
      <c r="E250" s="68"/>
      <c r="F250" s="110" t="s">
        <v>391</v>
      </c>
      <c r="G250" s="110" t="s">
        <v>198</v>
      </c>
      <c r="H250" s="26" t="s">
        <v>166</v>
      </c>
      <c r="I250" s="129"/>
      <c r="J250" s="129"/>
      <c r="K250" s="129"/>
      <c r="L250" s="129"/>
      <c r="M250" s="129"/>
      <c r="N250" s="69"/>
      <c r="O250" s="68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  <c r="CV250" s="37"/>
      <c r="CW250" s="37"/>
      <c r="CX250" s="37"/>
      <c r="CY250" s="37"/>
      <c r="CZ250" s="37"/>
      <c r="DA250" s="37"/>
    </row>
    <row r="251" spans="1:105" x14ac:dyDescent="0.25">
      <c r="A251" s="68"/>
      <c r="B251" s="68"/>
      <c r="C251" s="68"/>
      <c r="D251" s="68"/>
      <c r="E251" s="68"/>
      <c r="F251" s="110" t="s">
        <v>392</v>
      </c>
      <c r="G251" s="110" t="s">
        <v>198</v>
      </c>
      <c r="H251" s="26" t="s">
        <v>166</v>
      </c>
      <c r="I251" s="129"/>
      <c r="J251" s="129"/>
      <c r="K251" s="129"/>
      <c r="L251" s="129"/>
      <c r="M251" s="129"/>
      <c r="N251" s="69"/>
      <c r="O251" s="68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</row>
    <row r="252" spans="1:105" x14ac:dyDescent="0.25">
      <c r="A252" s="68"/>
      <c r="B252" s="68"/>
      <c r="C252" s="68"/>
      <c r="D252" s="68"/>
      <c r="E252" s="68"/>
      <c r="F252" s="110" t="s">
        <v>112</v>
      </c>
      <c r="G252" s="110" t="s">
        <v>198</v>
      </c>
      <c r="H252" s="26" t="s">
        <v>166</v>
      </c>
      <c r="I252" s="129"/>
      <c r="J252" s="129"/>
      <c r="K252" s="129"/>
      <c r="L252" s="129"/>
      <c r="M252" s="129"/>
      <c r="N252" s="69"/>
      <c r="O252" s="68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  <c r="CT252" s="37"/>
      <c r="CU252" s="37"/>
      <c r="CV252" s="37"/>
      <c r="CW252" s="37"/>
      <c r="CX252" s="37"/>
      <c r="CY252" s="37"/>
      <c r="CZ252" s="37"/>
      <c r="DA252" s="37"/>
    </row>
    <row r="253" spans="1:105" x14ac:dyDescent="0.25">
      <c r="A253" s="68"/>
      <c r="B253" s="68"/>
      <c r="C253" s="68"/>
      <c r="D253" s="68"/>
      <c r="E253" s="68"/>
      <c r="F253" s="110" t="s">
        <v>113</v>
      </c>
      <c r="G253" s="110" t="s">
        <v>198</v>
      </c>
      <c r="H253" s="26" t="s">
        <v>166</v>
      </c>
      <c r="I253" s="129"/>
      <c r="J253" s="129"/>
      <c r="K253" s="129"/>
      <c r="L253" s="129"/>
      <c r="M253" s="129"/>
      <c r="N253" s="69"/>
      <c r="O253" s="68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</row>
    <row r="254" spans="1:105" x14ac:dyDescent="0.25">
      <c r="A254" s="68"/>
      <c r="B254" s="68"/>
      <c r="C254" s="68"/>
      <c r="D254" s="68"/>
      <c r="E254" s="68"/>
      <c r="F254" s="110" t="s">
        <v>114</v>
      </c>
      <c r="G254" s="110" t="s">
        <v>198</v>
      </c>
      <c r="H254" s="26" t="s">
        <v>166</v>
      </c>
      <c r="I254" s="129"/>
      <c r="J254" s="129"/>
      <c r="K254" s="129"/>
      <c r="L254" s="129"/>
      <c r="M254" s="129"/>
      <c r="N254" s="69"/>
      <c r="O254" s="68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</row>
    <row r="255" spans="1:105" x14ac:dyDescent="0.25">
      <c r="A255" s="68"/>
      <c r="B255" s="68"/>
      <c r="C255" s="68"/>
      <c r="D255" s="68"/>
      <c r="E255" s="68"/>
      <c r="F255" s="110" t="s">
        <v>224</v>
      </c>
      <c r="G255" s="110" t="s">
        <v>198</v>
      </c>
      <c r="H255" s="26" t="s">
        <v>166</v>
      </c>
      <c r="I255" s="129"/>
      <c r="J255" s="129"/>
      <c r="K255" s="129"/>
      <c r="L255" s="129"/>
      <c r="M255" s="129"/>
      <c r="N255" s="69"/>
      <c r="O255" s="68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</row>
    <row r="256" spans="1:105" x14ac:dyDescent="0.25">
      <c r="A256" s="68"/>
      <c r="B256" s="68"/>
      <c r="C256" s="68"/>
      <c r="D256" s="68"/>
      <c r="E256" s="68"/>
      <c r="F256" s="110" t="s">
        <v>225</v>
      </c>
      <c r="G256" s="110" t="s">
        <v>198</v>
      </c>
      <c r="H256" s="26" t="s">
        <v>166</v>
      </c>
      <c r="I256" s="129"/>
      <c r="J256" s="129"/>
      <c r="K256" s="129"/>
      <c r="L256" s="129"/>
      <c r="M256" s="129"/>
      <c r="N256" s="69"/>
      <c r="O256" s="68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</row>
    <row r="257" spans="1:105" x14ac:dyDescent="0.25">
      <c r="A257" s="68"/>
      <c r="B257" s="68"/>
      <c r="C257" s="68"/>
      <c r="D257" s="68"/>
      <c r="E257" s="68"/>
      <c r="F257" s="110" t="s">
        <v>117</v>
      </c>
      <c r="G257" s="110" t="s">
        <v>198</v>
      </c>
      <c r="H257" s="26" t="s">
        <v>166</v>
      </c>
      <c r="I257" s="129"/>
      <c r="J257" s="129"/>
      <c r="K257" s="129"/>
      <c r="L257" s="129"/>
      <c r="M257" s="129"/>
      <c r="N257" s="69"/>
      <c r="O257" s="68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</row>
    <row r="258" spans="1:105" x14ac:dyDescent="0.25">
      <c r="A258" s="68"/>
      <c r="B258" s="68"/>
      <c r="C258" s="68"/>
      <c r="D258" s="68"/>
      <c r="E258" s="68"/>
      <c r="F258" s="110" t="s">
        <v>118</v>
      </c>
      <c r="G258" s="110" t="s">
        <v>198</v>
      </c>
      <c r="H258" s="26" t="s">
        <v>166</v>
      </c>
      <c r="I258" s="129"/>
      <c r="J258" s="129"/>
      <c r="K258" s="129"/>
      <c r="L258" s="129"/>
      <c r="M258" s="129"/>
      <c r="N258" s="69"/>
      <c r="O258" s="68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</row>
    <row r="259" spans="1:105" x14ac:dyDescent="0.25">
      <c r="A259" s="68"/>
      <c r="B259" s="68"/>
      <c r="C259" s="68"/>
      <c r="D259" s="68"/>
      <c r="E259" s="68"/>
      <c r="F259" s="110" t="s">
        <v>119</v>
      </c>
      <c r="G259" s="110" t="s">
        <v>198</v>
      </c>
      <c r="H259" s="26" t="s">
        <v>166</v>
      </c>
      <c r="I259" s="129"/>
      <c r="J259" s="129"/>
      <c r="K259" s="129"/>
      <c r="L259" s="129"/>
      <c r="M259" s="129"/>
      <c r="N259" s="69"/>
      <c r="O259" s="68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  <c r="CV259" s="37"/>
      <c r="CW259" s="37"/>
      <c r="CX259" s="37"/>
      <c r="CY259" s="37"/>
      <c r="CZ259" s="37"/>
      <c r="DA259" s="37"/>
    </row>
    <row r="260" spans="1:105" x14ac:dyDescent="0.25">
      <c r="A260" s="68"/>
      <c r="B260" s="68"/>
      <c r="C260" s="68"/>
      <c r="D260" s="68"/>
      <c r="E260" s="68"/>
      <c r="F260" s="110" t="s">
        <v>226</v>
      </c>
      <c r="G260" s="110" t="s">
        <v>198</v>
      </c>
      <c r="H260" s="26" t="s">
        <v>166</v>
      </c>
      <c r="I260" s="129"/>
      <c r="J260" s="129"/>
      <c r="K260" s="129"/>
      <c r="L260" s="129"/>
      <c r="M260" s="129"/>
      <c r="N260" s="69"/>
      <c r="O260" s="68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</row>
    <row r="261" spans="1:105" x14ac:dyDescent="0.25">
      <c r="A261" s="68"/>
      <c r="B261" s="68"/>
      <c r="C261" s="68"/>
      <c r="D261" s="68"/>
      <c r="E261" s="68"/>
      <c r="F261" s="110" t="s">
        <v>227</v>
      </c>
      <c r="G261" s="110" t="s">
        <v>198</v>
      </c>
      <c r="H261" s="26" t="s">
        <v>166</v>
      </c>
      <c r="I261" s="129"/>
      <c r="J261" s="129"/>
      <c r="K261" s="129"/>
      <c r="L261" s="129"/>
      <c r="M261" s="129"/>
      <c r="N261" s="69"/>
      <c r="O261" s="68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</row>
    <row r="262" spans="1:105" x14ac:dyDescent="0.25">
      <c r="A262" s="68"/>
      <c r="B262" s="68"/>
      <c r="C262" s="68"/>
      <c r="D262" s="68"/>
      <c r="E262" s="68"/>
      <c r="F262" s="110" t="s">
        <v>228</v>
      </c>
      <c r="G262" s="110" t="s">
        <v>198</v>
      </c>
      <c r="H262" s="26" t="s">
        <v>166</v>
      </c>
      <c r="I262" s="129"/>
      <c r="J262" s="129"/>
      <c r="K262" s="129"/>
      <c r="L262" s="129"/>
      <c r="M262" s="129"/>
      <c r="N262" s="69"/>
      <c r="O262" s="68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  <c r="CT262" s="37"/>
      <c r="CU262" s="37"/>
      <c r="CV262" s="37"/>
      <c r="CW262" s="37"/>
      <c r="CX262" s="37"/>
      <c r="CY262" s="37"/>
      <c r="CZ262" s="37"/>
      <c r="DA262" s="37"/>
    </row>
    <row r="263" spans="1:105" x14ac:dyDescent="0.25">
      <c r="A263" s="68"/>
      <c r="B263" s="68"/>
      <c r="C263" s="68"/>
      <c r="D263" s="68"/>
      <c r="E263" s="68"/>
      <c r="F263" s="110" t="s">
        <v>367</v>
      </c>
      <c r="G263" s="110" t="s">
        <v>198</v>
      </c>
      <c r="H263" s="26" t="s">
        <v>166</v>
      </c>
      <c r="I263" s="129"/>
      <c r="J263" s="129"/>
      <c r="K263" s="129"/>
      <c r="L263" s="129"/>
      <c r="M263" s="129"/>
      <c r="N263" s="69"/>
      <c r="O263" s="68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  <c r="CV263" s="37"/>
      <c r="CW263" s="37"/>
      <c r="CX263" s="37"/>
      <c r="CY263" s="37"/>
      <c r="CZ263" s="37"/>
      <c r="DA263" s="37"/>
    </row>
    <row r="264" spans="1:105" x14ac:dyDescent="0.25">
      <c r="A264" s="68"/>
      <c r="B264" s="68"/>
      <c r="C264" s="68"/>
      <c r="D264" s="68"/>
      <c r="E264" s="68"/>
      <c r="F264" s="110" t="s">
        <v>393</v>
      </c>
      <c r="G264" s="110" t="s">
        <v>198</v>
      </c>
      <c r="H264" s="26" t="s">
        <v>166</v>
      </c>
      <c r="I264" s="129"/>
      <c r="J264" s="129"/>
      <c r="K264" s="129"/>
      <c r="L264" s="129"/>
      <c r="M264" s="129"/>
      <c r="N264" s="69"/>
      <c r="O264" s="68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  <c r="CO264" s="37"/>
      <c r="CP264" s="37"/>
      <c r="CQ264" s="37"/>
      <c r="CR264" s="37"/>
      <c r="CS264" s="37"/>
      <c r="CT264" s="37"/>
      <c r="CU264" s="37"/>
      <c r="CV264" s="37"/>
      <c r="CW264" s="37"/>
      <c r="CX264" s="37"/>
      <c r="CY264" s="37"/>
      <c r="CZ264" s="37"/>
      <c r="DA264" s="37"/>
    </row>
    <row r="265" spans="1:105" x14ac:dyDescent="0.25">
      <c r="A265" s="68"/>
      <c r="B265" s="68"/>
      <c r="C265" s="68"/>
      <c r="D265" s="68"/>
      <c r="E265" s="68"/>
      <c r="F265" s="110" t="s">
        <v>125</v>
      </c>
      <c r="G265" s="110" t="s">
        <v>198</v>
      </c>
      <c r="H265" s="26" t="s">
        <v>166</v>
      </c>
      <c r="I265" s="129"/>
      <c r="J265" s="129"/>
      <c r="K265" s="129"/>
      <c r="L265" s="129"/>
      <c r="M265" s="129"/>
      <c r="N265" s="69"/>
      <c r="O265" s="68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  <c r="CO265" s="37"/>
      <c r="CP265" s="37"/>
      <c r="CQ265" s="37"/>
      <c r="CR265" s="37"/>
      <c r="CS265" s="37"/>
      <c r="CT265" s="37"/>
      <c r="CU265" s="37"/>
      <c r="CV265" s="37"/>
      <c r="CW265" s="37"/>
      <c r="CX265" s="37"/>
      <c r="CY265" s="37"/>
      <c r="CZ265" s="37"/>
      <c r="DA265" s="37"/>
    </row>
    <row r="266" spans="1:105" x14ac:dyDescent="0.25">
      <c r="A266" s="68"/>
      <c r="B266" s="68"/>
      <c r="C266" s="68"/>
      <c r="D266" s="68"/>
      <c r="E266" s="68"/>
      <c r="F266" s="110" t="s">
        <v>126</v>
      </c>
      <c r="G266" s="110" t="s">
        <v>198</v>
      </c>
      <c r="H266" s="26" t="s">
        <v>166</v>
      </c>
      <c r="I266" s="129"/>
      <c r="J266" s="129"/>
      <c r="K266" s="129"/>
      <c r="L266" s="129"/>
      <c r="M266" s="129"/>
      <c r="N266" s="69"/>
      <c r="O266" s="68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  <c r="CM266" s="37"/>
      <c r="CN266" s="37"/>
      <c r="CO266" s="37"/>
      <c r="CP266" s="37"/>
      <c r="CQ266" s="37"/>
      <c r="CR266" s="37"/>
      <c r="CS266" s="37"/>
      <c r="CT266" s="37"/>
      <c r="CU266" s="37"/>
      <c r="CV266" s="37"/>
      <c r="CW266" s="37"/>
      <c r="CX266" s="37"/>
      <c r="CY266" s="37"/>
      <c r="CZ266" s="37"/>
      <c r="DA266" s="37"/>
    </row>
    <row r="267" spans="1:105" x14ac:dyDescent="0.25">
      <c r="A267" s="68"/>
      <c r="B267" s="68"/>
      <c r="C267" s="68"/>
      <c r="D267" s="68"/>
      <c r="E267" s="68"/>
      <c r="F267" s="110" t="s">
        <v>127</v>
      </c>
      <c r="G267" s="110" t="s">
        <v>198</v>
      </c>
      <c r="H267" s="26" t="s">
        <v>166</v>
      </c>
      <c r="I267" s="129"/>
      <c r="J267" s="129"/>
      <c r="K267" s="129"/>
      <c r="L267" s="129"/>
      <c r="M267" s="129"/>
      <c r="N267" s="69"/>
      <c r="O267" s="68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  <c r="CM267" s="37"/>
      <c r="CN267" s="37"/>
      <c r="CO267" s="37"/>
      <c r="CP267" s="37"/>
      <c r="CQ267" s="37"/>
      <c r="CR267" s="37"/>
      <c r="CS267" s="37"/>
      <c r="CT267" s="37"/>
      <c r="CU267" s="37"/>
      <c r="CV267" s="37"/>
      <c r="CW267" s="37"/>
      <c r="CX267" s="37"/>
      <c r="CY267" s="37"/>
      <c r="CZ267" s="37"/>
      <c r="DA267" s="37"/>
    </row>
    <row r="268" spans="1:105" x14ac:dyDescent="0.25">
      <c r="A268" s="68"/>
      <c r="B268" s="68"/>
      <c r="C268" s="68"/>
      <c r="D268" s="68"/>
      <c r="E268" s="68"/>
      <c r="F268" s="110" t="s">
        <v>394</v>
      </c>
      <c r="G268" s="110" t="s">
        <v>198</v>
      </c>
      <c r="H268" s="26" t="s">
        <v>166</v>
      </c>
      <c r="I268" s="129"/>
      <c r="J268" s="129"/>
      <c r="K268" s="129"/>
      <c r="L268" s="129"/>
      <c r="M268" s="129"/>
      <c r="N268" s="69"/>
      <c r="O268" s="68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  <c r="CO268" s="37"/>
      <c r="CP268" s="37"/>
      <c r="CQ268" s="37"/>
      <c r="CR268" s="37"/>
      <c r="CS268" s="37"/>
      <c r="CT268" s="37"/>
      <c r="CU268" s="37"/>
      <c r="CV268" s="37"/>
      <c r="CW268" s="37"/>
      <c r="CX268" s="37"/>
      <c r="CY268" s="37"/>
      <c r="CZ268" s="37"/>
      <c r="DA268" s="37"/>
    </row>
    <row r="269" spans="1:105" x14ac:dyDescent="0.25">
      <c r="A269" s="68"/>
      <c r="B269" s="68"/>
      <c r="C269" s="68"/>
      <c r="D269" s="68"/>
      <c r="E269" s="68"/>
      <c r="F269" s="110" t="s">
        <v>395</v>
      </c>
      <c r="G269" s="110" t="s">
        <v>198</v>
      </c>
      <c r="H269" s="26" t="s">
        <v>166</v>
      </c>
      <c r="I269" s="129"/>
      <c r="J269" s="129"/>
      <c r="K269" s="129"/>
      <c r="L269" s="129"/>
      <c r="M269" s="129"/>
      <c r="N269" s="69"/>
      <c r="O269" s="68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  <c r="CQ269" s="37"/>
      <c r="CR269" s="37"/>
      <c r="CS269" s="37"/>
      <c r="CT269" s="37"/>
      <c r="CU269" s="37"/>
      <c r="CV269" s="37"/>
      <c r="CW269" s="37"/>
      <c r="CX269" s="37"/>
      <c r="CY269" s="37"/>
      <c r="CZ269" s="37"/>
      <c r="DA269" s="37"/>
    </row>
    <row r="270" spans="1:105" x14ac:dyDescent="0.25">
      <c r="A270" s="68"/>
      <c r="B270" s="68"/>
      <c r="C270" s="68"/>
      <c r="D270" s="68"/>
      <c r="E270" s="68"/>
      <c r="F270" s="110" t="s">
        <v>229</v>
      </c>
      <c r="G270" s="110" t="s">
        <v>198</v>
      </c>
      <c r="H270" s="26" t="s">
        <v>40</v>
      </c>
      <c r="I270" s="129"/>
      <c r="J270" s="129"/>
      <c r="K270" s="129"/>
      <c r="L270" s="129"/>
      <c r="M270" s="129"/>
      <c r="N270" s="69"/>
      <c r="O270" s="68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  <c r="CO270" s="37"/>
      <c r="CP270" s="37"/>
      <c r="CQ270" s="37"/>
      <c r="CR270" s="37"/>
      <c r="CS270" s="37"/>
      <c r="CT270" s="37"/>
      <c r="CU270" s="37"/>
      <c r="CV270" s="37"/>
      <c r="CW270" s="37"/>
      <c r="CX270" s="37"/>
      <c r="CY270" s="37"/>
      <c r="CZ270" s="37"/>
      <c r="DA270" s="37"/>
    </row>
    <row r="271" spans="1:105" x14ac:dyDescent="0.25">
      <c r="A271" s="68"/>
      <c r="B271" s="68"/>
      <c r="C271" s="68"/>
      <c r="D271" s="68"/>
      <c r="E271" s="68"/>
      <c r="F271" s="112" t="s">
        <v>230</v>
      </c>
      <c r="G271" s="112" t="s">
        <v>198</v>
      </c>
      <c r="H271" s="27" t="s">
        <v>40</v>
      </c>
      <c r="I271" s="129"/>
      <c r="J271" s="129"/>
      <c r="K271" s="129"/>
      <c r="L271" s="129"/>
      <c r="M271" s="129"/>
      <c r="N271" s="69"/>
      <c r="O271" s="68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  <c r="CM271" s="37"/>
      <c r="CN271" s="37"/>
      <c r="CO271" s="37"/>
      <c r="CP271" s="37"/>
      <c r="CQ271" s="37"/>
      <c r="CR271" s="37"/>
      <c r="CS271" s="37"/>
      <c r="CT271" s="37"/>
      <c r="CU271" s="37"/>
      <c r="CV271" s="37"/>
      <c r="CW271" s="37"/>
      <c r="CX271" s="37"/>
      <c r="CY271" s="37"/>
      <c r="CZ271" s="37"/>
      <c r="DA271" s="37"/>
    </row>
    <row r="272" spans="1:105" x14ac:dyDescent="0.25">
      <c r="A272" s="68"/>
      <c r="B272" s="68"/>
      <c r="C272" s="68"/>
      <c r="D272" s="68"/>
      <c r="E272" s="68"/>
      <c r="F272" s="68"/>
      <c r="G272" s="68"/>
      <c r="H272" s="69"/>
      <c r="I272" s="69"/>
      <c r="J272" s="69"/>
      <c r="K272" s="69"/>
      <c r="L272" s="69"/>
      <c r="M272" s="69"/>
      <c r="N272" s="69"/>
      <c r="O272" s="68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  <c r="CQ272" s="37"/>
      <c r="CR272" s="37"/>
      <c r="CS272" s="37"/>
      <c r="CT272" s="37"/>
      <c r="CU272" s="37"/>
      <c r="CV272" s="37"/>
      <c r="CW272" s="37"/>
      <c r="CX272" s="37"/>
      <c r="CY272" s="37"/>
      <c r="CZ272" s="37"/>
      <c r="DA272" s="37"/>
    </row>
    <row r="273" spans="1:105" x14ac:dyDescent="0.25">
      <c r="A273" s="96"/>
      <c r="B273" s="96"/>
      <c r="C273" s="105" t="s">
        <v>694</v>
      </c>
      <c r="D273" s="105"/>
      <c r="E273" s="105"/>
      <c r="F273" s="105"/>
      <c r="G273" s="105"/>
      <c r="H273" s="106"/>
      <c r="I273" s="106"/>
      <c r="J273" s="106"/>
      <c r="K273" s="106"/>
      <c r="L273" s="106"/>
      <c r="M273" s="106"/>
      <c r="N273" s="106"/>
      <c r="O273" s="105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</row>
    <row r="274" spans="1:105" x14ac:dyDescent="0.25">
      <c r="A274" s="68"/>
      <c r="B274" s="68"/>
      <c r="C274" s="104"/>
      <c r="D274" s="104"/>
      <c r="E274" s="68"/>
      <c r="F274" s="68"/>
      <c r="G274" s="68"/>
      <c r="H274" s="69"/>
      <c r="I274" s="69"/>
      <c r="J274" s="69"/>
      <c r="K274" s="69"/>
      <c r="L274" s="69"/>
      <c r="M274" s="69"/>
      <c r="N274" s="69"/>
      <c r="O274" s="68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  <c r="CO274" s="37"/>
      <c r="CP274" s="37"/>
      <c r="CQ274" s="37"/>
      <c r="CR274" s="37"/>
      <c r="CS274" s="37"/>
      <c r="CT274" s="37"/>
      <c r="CU274" s="37"/>
      <c r="CV274" s="37"/>
      <c r="CW274" s="37"/>
      <c r="CX274" s="37"/>
      <c r="CY274" s="37"/>
      <c r="CZ274" s="37"/>
      <c r="DA274" s="37"/>
    </row>
    <row r="275" spans="1:105" x14ac:dyDescent="0.25">
      <c r="A275" s="68"/>
      <c r="B275" s="68"/>
      <c r="C275" s="104"/>
      <c r="D275" s="104" t="s">
        <v>691</v>
      </c>
      <c r="E275" s="68"/>
      <c r="F275" s="68"/>
      <c r="G275" s="68"/>
      <c r="H275" s="69"/>
      <c r="I275" s="69"/>
      <c r="J275" s="69"/>
      <c r="K275" s="69"/>
      <c r="L275" s="69"/>
      <c r="M275" s="69"/>
      <c r="N275" s="69"/>
      <c r="O275" s="68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  <c r="CO275" s="37"/>
      <c r="CP275" s="37"/>
      <c r="CQ275" s="37"/>
      <c r="CR275" s="37"/>
      <c r="CS275" s="37"/>
      <c r="CT275" s="37"/>
      <c r="CU275" s="37"/>
      <c r="CV275" s="37"/>
      <c r="CW275" s="37"/>
      <c r="CX275" s="37"/>
      <c r="CY275" s="37"/>
      <c r="CZ275" s="37"/>
      <c r="DA275" s="37"/>
    </row>
    <row r="276" spans="1:105" s="17" customFormat="1" x14ac:dyDescent="0.25">
      <c r="A276" s="68"/>
      <c r="B276" s="68"/>
      <c r="C276" s="104"/>
      <c r="D276" s="104" t="s">
        <v>692</v>
      </c>
      <c r="E276" s="68"/>
      <c r="F276" s="68"/>
      <c r="G276" s="68"/>
      <c r="H276" s="69"/>
      <c r="I276" s="69"/>
      <c r="J276" s="69"/>
      <c r="K276" s="69"/>
      <c r="L276" s="69"/>
      <c r="M276" s="69"/>
      <c r="N276" s="69"/>
      <c r="O276" s="68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  <c r="CO276" s="37"/>
      <c r="CP276" s="37"/>
      <c r="CQ276" s="37"/>
      <c r="CR276" s="37"/>
      <c r="CS276" s="37"/>
      <c r="CT276" s="37"/>
      <c r="CU276" s="37"/>
      <c r="CV276" s="37"/>
      <c r="CW276" s="37"/>
      <c r="CX276" s="37"/>
      <c r="CY276" s="37"/>
      <c r="CZ276" s="37"/>
      <c r="DA276" s="37"/>
    </row>
    <row r="277" spans="1:105" x14ac:dyDescent="0.25">
      <c r="A277" s="68"/>
      <c r="B277" s="68"/>
      <c r="C277" s="104"/>
      <c r="D277" s="104"/>
      <c r="E277" s="68"/>
      <c r="F277" s="68"/>
      <c r="G277" s="68"/>
      <c r="H277" s="69"/>
      <c r="I277" s="69"/>
      <c r="J277" s="69"/>
      <c r="K277" s="69"/>
      <c r="L277" s="69"/>
      <c r="M277" s="69"/>
      <c r="N277" s="69"/>
      <c r="O277" s="68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  <c r="CM277" s="37"/>
      <c r="CN277" s="37"/>
      <c r="CO277" s="37"/>
      <c r="CP277" s="37"/>
      <c r="CQ277" s="37"/>
      <c r="CR277" s="37"/>
      <c r="CS277" s="37"/>
      <c r="CT277" s="37"/>
      <c r="CU277" s="37"/>
      <c r="CV277" s="37"/>
      <c r="CW277" s="37"/>
      <c r="CX277" s="37"/>
      <c r="CY277" s="37"/>
      <c r="CZ277" s="37"/>
      <c r="DA277" s="37"/>
    </row>
    <row r="278" spans="1:105" x14ac:dyDescent="0.25">
      <c r="A278" s="68"/>
      <c r="B278" s="68"/>
      <c r="C278" s="68"/>
      <c r="D278" s="104"/>
      <c r="E278" s="107" t="s">
        <v>562</v>
      </c>
      <c r="F278" s="68"/>
      <c r="G278" s="68"/>
      <c r="H278" s="69"/>
      <c r="I278" s="69"/>
      <c r="J278" s="69"/>
      <c r="K278" s="69"/>
      <c r="L278" s="69"/>
      <c r="M278" s="69"/>
      <c r="N278" s="69"/>
      <c r="O278" s="68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  <c r="CO278" s="37"/>
      <c r="CP278" s="37"/>
      <c r="CQ278" s="37"/>
      <c r="CR278" s="37"/>
      <c r="CS278" s="37"/>
      <c r="CT278" s="37"/>
      <c r="CU278" s="37"/>
      <c r="CV278" s="37"/>
      <c r="CW278" s="37"/>
      <c r="CX278" s="37"/>
      <c r="CY278" s="37"/>
      <c r="CZ278" s="37"/>
      <c r="DA278" s="37"/>
    </row>
    <row r="279" spans="1:105" x14ac:dyDescent="0.25">
      <c r="A279" s="68"/>
      <c r="B279" s="68"/>
      <c r="C279" s="68"/>
      <c r="D279" s="68"/>
      <c r="E279" s="68"/>
      <c r="F279" s="108" t="s">
        <v>180</v>
      </c>
      <c r="G279" s="108" t="s">
        <v>181</v>
      </c>
      <c r="H279" s="33" t="s">
        <v>37</v>
      </c>
      <c r="I279" s="129"/>
      <c r="J279" s="129"/>
      <c r="K279" s="129"/>
      <c r="L279" s="129"/>
      <c r="M279" s="129"/>
      <c r="N279" s="69"/>
      <c r="O279" s="68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  <c r="CO279" s="37"/>
      <c r="CP279" s="37"/>
      <c r="CQ279" s="37"/>
      <c r="CR279" s="37"/>
      <c r="CS279" s="37"/>
      <c r="CT279" s="37"/>
      <c r="CU279" s="37"/>
      <c r="CV279" s="37"/>
      <c r="CW279" s="37"/>
      <c r="CX279" s="37"/>
      <c r="CY279" s="37"/>
      <c r="CZ279" s="37"/>
      <c r="DA279" s="37"/>
    </row>
    <row r="280" spans="1:105" x14ac:dyDescent="0.25">
      <c r="A280" s="68"/>
      <c r="B280" s="68"/>
      <c r="C280" s="68"/>
      <c r="D280" s="68"/>
      <c r="E280" s="68"/>
      <c r="F280" s="110" t="s">
        <v>182</v>
      </c>
      <c r="G280" s="110" t="s">
        <v>181</v>
      </c>
      <c r="H280" s="26" t="s">
        <v>36</v>
      </c>
      <c r="I280" s="129"/>
      <c r="J280" s="129"/>
      <c r="K280" s="129"/>
      <c r="L280" s="129"/>
      <c r="M280" s="129"/>
      <c r="N280" s="69"/>
      <c r="O280" s="68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  <c r="CO280" s="37"/>
      <c r="CP280" s="37"/>
      <c r="CQ280" s="37"/>
      <c r="CR280" s="37"/>
      <c r="CS280" s="37"/>
      <c r="CT280" s="37"/>
      <c r="CU280" s="37"/>
      <c r="CV280" s="37"/>
      <c r="CW280" s="37"/>
      <c r="CX280" s="37"/>
      <c r="CY280" s="37"/>
      <c r="CZ280" s="37"/>
      <c r="DA280" s="37"/>
    </row>
    <row r="281" spans="1:105" x14ac:dyDescent="0.25">
      <c r="A281" s="68"/>
      <c r="B281" s="68"/>
      <c r="C281" s="68"/>
      <c r="D281" s="68"/>
      <c r="E281" s="68"/>
      <c r="F281" s="110" t="s">
        <v>184</v>
      </c>
      <c r="G281" s="110" t="s">
        <v>181</v>
      </c>
      <c r="H281" s="26" t="s">
        <v>38</v>
      </c>
      <c r="I281" s="129"/>
      <c r="J281" s="129"/>
      <c r="K281" s="129"/>
      <c r="L281" s="129"/>
      <c r="M281" s="129"/>
      <c r="N281" s="69"/>
      <c r="O281" s="68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  <c r="CQ281" s="37"/>
      <c r="CR281" s="37"/>
      <c r="CS281" s="37"/>
      <c r="CT281" s="37"/>
      <c r="CU281" s="37"/>
      <c r="CV281" s="37"/>
      <c r="CW281" s="37"/>
      <c r="CX281" s="37"/>
      <c r="CY281" s="37"/>
      <c r="CZ281" s="37"/>
      <c r="DA281" s="37"/>
    </row>
    <row r="282" spans="1:105" x14ac:dyDescent="0.25">
      <c r="A282" s="68"/>
      <c r="B282" s="68"/>
      <c r="C282" s="68"/>
      <c r="D282" s="68"/>
      <c r="E282" s="68"/>
      <c r="F282" s="110" t="s">
        <v>195</v>
      </c>
      <c r="G282" s="110" t="s">
        <v>181</v>
      </c>
      <c r="H282" s="26" t="s">
        <v>35</v>
      </c>
      <c r="I282" s="129"/>
      <c r="J282" s="129"/>
      <c r="K282" s="129"/>
      <c r="L282" s="129"/>
      <c r="M282" s="129"/>
      <c r="N282" s="69"/>
      <c r="O282" s="68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  <c r="CM282" s="37"/>
      <c r="CN282" s="37"/>
      <c r="CO282" s="37"/>
      <c r="CP282" s="37"/>
      <c r="CQ282" s="37"/>
      <c r="CR282" s="37"/>
      <c r="CS282" s="37"/>
      <c r="CT282" s="37"/>
      <c r="CU282" s="37"/>
      <c r="CV282" s="37"/>
      <c r="CW282" s="37"/>
      <c r="CX282" s="37"/>
      <c r="CY282" s="37"/>
      <c r="CZ282" s="37"/>
      <c r="DA282" s="37"/>
    </row>
    <row r="283" spans="1:105" x14ac:dyDescent="0.25">
      <c r="A283" s="68"/>
      <c r="B283" s="68"/>
      <c r="C283" s="68"/>
      <c r="D283" s="68"/>
      <c r="E283" s="68"/>
      <c r="F283" s="112" t="s">
        <v>196</v>
      </c>
      <c r="G283" s="112" t="s">
        <v>181</v>
      </c>
      <c r="H283" s="27" t="s">
        <v>513</v>
      </c>
      <c r="I283" s="129"/>
      <c r="J283" s="129"/>
      <c r="K283" s="129"/>
      <c r="L283" s="129"/>
      <c r="M283" s="129"/>
      <c r="N283" s="69"/>
      <c r="O283" s="68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  <c r="CO283" s="37"/>
      <c r="CP283" s="37"/>
      <c r="CQ283" s="37"/>
      <c r="CR283" s="37"/>
      <c r="CS283" s="37"/>
      <c r="CT283" s="37"/>
      <c r="CU283" s="37"/>
      <c r="CV283" s="37"/>
      <c r="CW283" s="37"/>
      <c r="CX283" s="37"/>
      <c r="CY283" s="37"/>
      <c r="CZ283" s="37"/>
      <c r="DA283" s="37"/>
    </row>
    <row r="284" spans="1:105" x14ac:dyDescent="0.25">
      <c r="A284" s="68"/>
      <c r="B284" s="68"/>
      <c r="C284" s="68"/>
      <c r="D284" s="68"/>
      <c r="E284" s="68"/>
      <c r="F284" s="68"/>
      <c r="G284" s="68"/>
      <c r="H284" s="69"/>
      <c r="I284" s="69"/>
      <c r="J284" s="69"/>
      <c r="K284" s="69"/>
      <c r="L284" s="69"/>
      <c r="M284" s="69"/>
      <c r="N284" s="69"/>
      <c r="O284" s="68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  <c r="CM284" s="37"/>
      <c r="CN284" s="37"/>
      <c r="CO284" s="37"/>
      <c r="CP284" s="37"/>
      <c r="CQ284" s="37"/>
      <c r="CR284" s="37"/>
      <c r="CS284" s="37"/>
      <c r="CT284" s="37"/>
      <c r="CU284" s="37"/>
      <c r="CV284" s="37"/>
      <c r="CW284" s="37"/>
      <c r="CX284" s="37"/>
      <c r="CY284" s="37"/>
      <c r="CZ284" s="37"/>
      <c r="DA284" s="37"/>
    </row>
    <row r="285" spans="1:105" x14ac:dyDescent="0.25">
      <c r="A285" s="110"/>
      <c r="B285" s="68"/>
      <c r="C285" s="68"/>
      <c r="D285" s="68"/>
      <c r="E285" s="107" t="s">
        <v>693</v>
      </c>
      <c r="F285" s="68"/>
      <c r="G285" s="68"/>
      <c r="H285" s="69"/>
      <c r="I285" s="127" t="s">
        <v>314</v>
      </c>
      <c r="J285" s="127"/>
      <c r="K285" s="127"/>
      <c r="L285" s="127"/>
      <c r="M285" s="127"/>
      <c r="N285" s="127"/>
      <c r="O285" s="110" t="s">
        <v>360</v>
      </c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  <c r="CN285" s="37"/>
      <c r="CO285" s="37"/>
      <c r="CP285" s="37"/>
      <c r="CQ285" s="37"/>
      <c r="CR285" s="37"/>
      <c r="CS285" s="37"/>
      <c r="CT285" s="37"/>
      <c r="CU285" s="37"/>
      <c r="CV285" s="37"/>
      <c r="CW285" s="37"/>
      <c r="CX285" s="37"/>
      <c r="CY285" s="37"/>
      <c r="CZ285" s="37"/>
      <c r="DA285" s="37"/>
    </row>
    <row r="286" spans="1:105" x14ac:dyDescent="0.25">
      <c r="A286" s="68"/>
      <c r="B286" s="68"/>
      <c r="C286" s="68"/>
      <c r="D286" s="68"/>
      <c r="E286" s="68"/>
      <c r="F286" s="108" t="s">
        <v>197</v>
      </c>
      <c r="G286" s="108" t="s">
        <v>198</v>
      </c>
      <c r="H286" s="33" t="s">
        <v>513</v>
      </c>
      <c r="I286" s="129"/>
      <c r="J286" s="129"/>
      <c r="K286" s="129"/>
      <c r="L286" s="129"/>
      <c r="M286" s="129"/>
      <c r="N286" s="69"/>
      <c r="O286" s="68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  <c r="CO286" s="37"/>
      <c r="CP286" s="37"/>
      <c r="CQ286" s="37"/>
      <c r="CR286" s="37"/>
      <c r="CS286" s="37"/>
      <c r="CT286" s="37"/>
      <c r="CU286" s="37"/>
      <c r="CV286" s="37"/>
      <c r="CW286" s="37"/>
      <c r="CX286" s="37"/>
      <c r="CY286" s="37"/>
      <c r="CZ286" s="37"/>
      <c r="DA286" s="37"/>
    </row>
    <row r="287" spans="1:105" x14ac:dyDescent="0.25">
      <c r="A287" s="68"/>
      <c r="B287" s="68"/>
      <c r="C287" s="68"/>
      <c r="D287" s="68"/>
      <c r="E287" s="68"/>
      <c r="F287" s="110" t="s">
        <v>199</v>
      </c>
      <c r="G287" s="110" t="s">
        <v>198</v>
      </c>
      <c r="H287" s="26" t="s">
        <v>513</v>
      </c>
      <c r="I287" s="129"/>
      <c r="J287" s="129"/>
      <c r="K287" s="129"/>
      <c r="L287" s="129"/>
      <c r="M287" s="129"/>
      <c r="N287" s="69"/>
      <c r="O287" s="68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  <c r="CM287" s="37"/>
      <c r="CN287" s="37"/>
      <c r="CO287" s="37"/>
      <c r="CP287" s="37"/>
      <c r="CQ287" s="37"/>
      <c r="CR287" s="37"/>
      <c r="CS287" s="37"/>
      <c r="CT287" s="37"/>
      <c r="CU287" s="37"/>
      <c r="CV287" s="37"/>
      <c r="CW287" s="37"/>
      <c r="CX287" s="37"/>
      <c r="CY287" s="37"/>
      <c r="CZ287" s="37"/>
      <c r="DA287" s="37"/>
    </row>
    <row r="288" spans="1:105" x14ac:dyDescent="0.25">
      <c r="A288" s="68"/>
      <c r="B288" s="68"/>
      <c r="C288" s="68"/>
      <c r="D288" s="68"/>
      <c r="E288" s="68"/>
      <c r="F288" s="110" t="s">
        <v>50</v>
      </c>
      <c r="G288" s="110" t="s">
        <v>198</v>
      </c>
      <c r="H288" s="26" t="s">
        <v>513</v>
      </c>
      <c r="I288" s="129"/>
      <c r="J288" s="129"/>
      <c r="K288" s="129"/>
      <c r="L288" s="129"/>
      <c r="M288" s="129"/>
      <c r="N288" s="69"/>
      <c r="O288" s="68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  <c r="CM288" s="37"/>
      <c r="CN288" s="37"/>
      <c r="CO288" s="37"/>
      <c r="CP288" s="37"/>
      <c r="CQ288" s="37"/>
      <c r="CR288" s="37"/>
      <c r="CS288" s="37"/>
      <c r="CT288" s="37"/>
      <c r="CU288" s="37"/>
      <c r="CV288" s="37"/>
      <c r="CW288" s="37"/>
      <c r="CX288" s="37"/>
      <c r="CY288" s="37"/>
      <c r="CZ288" s="37"/>
      <c r="DA288" s="37"/>
    </row>
    <row r="289" spans="1:105" x14ac:dyDescent="0.25">
      <c r="A289" s="68"/>
      <c r="B289" s="68"/>
      <c r="C289" s="68"/>
      <c r="D289" s="68"/>
      <c r="E289" s="68"/>
      <c r="F289" s="110" t="s">
        <v>200</v>
      </c>
      <c r="G289" s="110" t="s">
        <v>198</v>
      </c>
      <c r="H289" s="26" t="s">
        <v>513</v>
      </c>
      <c r="I289" s="129"/>
      <c r="J289" s="129"/>
      <c r="K289" s="129"/>
      <c r="L289" s="129"/>
      <c r="M289" s="129"/>
      <c r="N289" s="69"/>
      <c r="O289" s="68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  <c r="CO289" s="37"/>
      <c r="CP289" s="37"/>
      <c r="CQ289" s="37"/>
      <c r="CR289" s="37"/>
      <c r="CS289" s="37"/>
      <c r="CT289" s="37"/>
      <c r="CU289" s="37"/>
      <c r="CV289" s="37"/>
      <c r="CW289" s="37"/>
      <c r="CX289" s="37"/>
      <c r="CY289" s="37"/>
      <c r="CZ289" s="37"/>
      <c r="DA289" s="37"/>
    </row>
    <row r="290" spans="1:105" x14ac:dyDescent="0.25">
      <c r="A290" s="68"/>
      <c r="B290" s="68"/>
      <c r="C290" s="68"/>
      <c r="D290" s="68"/>
      <c r="E290" s="68"/>
      <c r="F290" s="110" t="s">
        <v>201</v>
      </c>
      <c r="G290" s="110" t="s">
        <v>198</v>
      </c>
      <c r="H290" s="26" t="s">
        <v>513</v>
      </c>
      <c r="I290" s="129"/>
      <c r="J290" s="129"/>
      <c r="K290" s="129"/>
      <c r="L290" s="129"/>
      <c r="M290" s="129"/>
      <c r="N290" s="69"/>
      <c r="O290" s="68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  <c r="CM290" s="37"/>
      <c r="CN290" s="37"/>
      <c r="CO290" s="37"/>
      <c r="CP290" s="37"/>
      <c r="CQ290" s="37"/>
      <c r="CR290" s="37"/>
      <c r="CS290" s="37"/>
      <c r="CT290" s="37"/>
      <c r="CU290" s="37"/>
      <c r="CV290" s="37"/>
      <c r="CW290" s="37"/>
      <c r="CX290" s="37"/>
      <c r="CY290" s="37"/>
      <c r="CZ290" s="37"/>
      <c r="DA290" s="37"/>
    </row>
    <row r="291" spans="1:105" x14ac:dyDescent="0.25">
      <c r="A291" s="68"/>
      <c r="B291" s="68"/>
      <c r="C291" s="68"/>
      <c r="D291" s="68"/>
      <c r="E291" s="68"/>
      <c r="F291" s="110" t="s">
        <v>202</v>
      </c>
      <c r="G291" s="110" t="s">
        <v>198</v>
      </c>
      <c r="H291" s="26" t="s">
        <v>513</v>
      </c>
      <c r="I291" s="129"/>
      <c r="J291" s="129"/>
      <c r="K291" s="129"/>
      <c r="L291" s="129"/>
      <c r="M291" s="129"/>
      <c r="N291" s="69"/>
      <c r="O291" s="68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37"/>
      <c r="CA291" s="37"/>
      <c r="CB291" s="37"/>
      <c r="CC291" s="37"/>
      <c r="CD291" s="37"/>
      <c r="CE291" s="37"/>
      <c r="CF291" s="37"/>
      <c r="CG291" s="37"/>
      <c r="CH291" s="37"/>
      <c r="CI291" s="37"/>
      <c r="CJ291" s="37"/>
      <c r="CK291" s="37"/>
      <c r="CL291" s="37"/>
      <c r="CM291" s="37"/>
      <c r="CN291" s="37"/>
      <c r="CO291" s="37"/>
      <c r="CP291" s="37"/>
      <c r="CQ291" s="37"/>
      <c r="CR291" s="37"/>
      <c r="CS291" s="37"/>
      <c r="CT291" s="37"/>
      <c r="CU291" s="37"/>
      <c r="CV291" s="37"/>
      <c r="CW291" s="37"/>
      <c r="CX291" s="37"/>
      <c r="CY291" s="37"/>
      <c r="CZ291" s="37"/>
      <c r="DA291" s="37"/>
    </row>
    <row r="292" spans="1:105" x14ac:dyDescent="0.25">
      <c r="A292" s="68"/>
      <c r="B292" s="68"/>
      <c r="C292" s="68"/>
      <c r="D292" s="68"/>
      <c r="E292" s="68"/>
      <c r="F292" s="110" t="s">
        <v>203</v>
      </c>
      <c r="G292" s="110" t="s">
        <v>198</v>
      </c>
      <c r="H292" s="26" t="s">
        <v>513</v>
      </c>
      <c r="I292" s="129"/>
      <c r="J292" s="129"/>
      <c r="K292" s="129"/>
      <c r="L292" s="129"/>
      <c r="M292" s="129"/>
      <c r="N292" s="69"/>
      <c r="O292" s="68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  <c r="CM292" s="37"/>
      <c r="CN292" s="37"/>
      <c r="CO292" s="37"/>
      <c r="CP292" s="37"/>
      <c r="CQ292" s="37"/>
      <c r="CR292" s="37"/>
      <c r="CS292" s="37"/>
      <c r="CT292" s="37"/>
      <c r="CU292" s="37"/>
      <c r="CV292" s="37"/>
      <c r="CW292" s="37"/>
      <c r="CX292" s="37"/>
      <c r="CY292" s="37"/>
      <c r="CZ292" s="37"/>
      <c r="DA292" s="37"/>
    </row>
    <row r="293" spans="1:105" x14ac:dyDescent="0.25">
      <c r="A293" s="68"/>
      <c r="B293" s="68"/>
      <c r="C293" s="68"/>
      <c r="D293" s="68"/>
      <c r="E293" s="68"/>
      <c r="F293" s="110" t="s">
        <v>204</v>
      </c>
      <c r="G293" s="110" t="s">
        <v>198</v>
      </c>
      <c r="H293" s="26" t="s">
        <v>513</v>
      </c>
      <c r="I293" s="129"/>
      <c r="J293" s="129"/>
      <c r="K293" s="129"/>
      <c r="L293" s="129"/>
      <c r="M293" s="129"/>
      <c r="N293" s="69"/>
      <c r="O293" s="68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7"/>
      <c r="BZ293" s="37"/>
      <c r="CA293" s="37"/>
      <c r="CB293" s="37"/>
      <c r="CC293" s="37"/>
      <c r="CD293" s="37"/>
      <c r="CE293" s="37"/>
      <c r="CF293" s="37"/>
      <c r="CG293" s="37"/>
      <c r="CH293" s="37"/>
      <c r="CI293" s="37"/>
      <c r="CJ293" s="37"/>
      <c r="CK293" s="37"/>
      <c r="CL293" s="37"/>
      <c r="CM293" s="37"/>
      <c r="CN293" s="37"/>
      <c r="CO293" s="37"/>
      <c r="CP293" s="37"/>
      <c r="CQ293" s="37"/>
      <c r="CR293" s="37"/>
      <c r="CS293" s="37"/>
      <c r="CT293" s="37"/>
      <c r="CU293" s="37"/>
      <c r="CV293" s="37"/>
      <c r="CW293" s="37"/>
      <c r="CX293" s="37"/>
      <c r="CY293" s="37"/>
      <c r="CZ293" s="37"/>
      <c r="DA293" s="37"/>
    </row>
    <row r="294" spans="1:105" x14ac:dyDescent="0.25">
      <c r="A294" s="68"/>
      <c r="B294" s="68"/>
      <c r="C294" s="68"/>
      <c r="D294" s="68"/>
      <c r="E294" s="68"/>
      <c r="F294" s="110" t="s">
        <v>205</v>
      </c>
      <c r="G294" s="110" t="s">
        <v>198</v>
      </c>
      <c r="H294" s="26" t="s">
        <v>513</v>
      </c>
      <c r="I294" s="129"/>
      <c r="J294" s="129"/>
      <c r="K294" s="129"/>
      <c r="L294" s="129"/>
      <c r="M294" s="129"/>
      <c r="N294" s="69"/>
      <c r="O294" s="68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  <c r="CM294" s="37"/>
      <c r="CN294" s="37"/>
      <c r="CO294" s="37"/>
      <c r="CP294" s="37"/>
      <c r="CQ294" s="37"/>
      <c r="CR294" s="37"/>
      <c r="CS294" s="37"/>
      <c r="CT294" s="37"/>
      <c r="CU294" s="37"/>
      <c r="CV294" s="37"/>
      <c r="CW294" s="37"/>
      <c r="CX294" s="37"/>
      <c r="CY294" s="37"/>
      <c r="CZ294" s="37"/>
      <c r="DA294" s="37"/>
    </row>
    <row r="295" spans="1:105" x14ac:dyDescent="0.25">
      <c r="A295" s="68"/>
      <c r="B295" s="68"/>
      <c r="C295" s="68"/>
      <c r="D295" s="68"/>
      <c r="E295" s="68"/>
      <c r="F295" s="110" t="s">
        <v>206</v>
      </c>
      <c r="G295" s="110" t="s">
        <v>198</v>
      </c>
      <c r="H295" s="26" t="s">
        <v>513</v>
      </c>
      <c r="I295" s="129"/>
      <c r="J295" s="129"/>
      <c r="K295" s="129"/>
      <c r="L295" s="129"/>
      <c r="M295" s="129"/>
      <c r="N295" s="69"/>
      <c r="O295" s="68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7"/>
      <c r="BZ295" s="37"/>
      <c r="CA295" s="37"/>
      <c r="CB295" s="37"/>
      <c r="CC295" s="37"/>
      <c r="CD295" s="37"/>
      <c r="CE295" s="37"/>
      <c r="CF295" s="37"/>
      <c r="CG295" s="37"/>
      <c r="CH295" s="37"/>
      <c r="CI295" s="37"/>
      <c r="CJ295" s="37"/>
      <c r="CK295" s="37"/>
      <c r="CL295" s="37"/>
      <c r="CM295" s="37"/>
      <c r="CN295" s="37"/>
      <c r="CO295" s="37"/>
      <c r="CP295" s="37"/>
      <c r="CQ295" s="37"/>
      <c r="CR295" s="37"/>
      <c r="CS295" s="37"/>
      <c r="CT295" s="37"/>
      <c r="CU295" s="37"/>
      <c r="CV295" s="37"/>
      <c r="CW295" s="37"/>
      <c r="CX295" s="37"/>
      <c r="CY295" s="37"/>
      <c r="CZ295" s="37"/>
      <c r="DA295" s="37"/>
    </row>
    <row r="296" spans="1:105" x14ac:dyDescent="0.25">
      <c r="A296" s="68"/>
      <c r="B296" s="68"/>
      <c r="C296" s="68"/>
      <c r="D296" s="68"/>
      <c r="E296" s="68"/>
      <c r="F296" s="110" t="s">
        <v>207</v>
      </c>
      <c r="G296" s="110" t="s">
        <v>198</v>
      </c>
      <c r="H296" s="26" t="s">
        <v>513</v>
      </c>
      <c r="I296" s="129"/>
      <c r="J296" s="129"/>
      <c r="K296" s="129"/>
      <c r="L296" s="129"/>
      <c r="M296" s="129"/>
      <c r="N296" s="69"/>
      <c r="O296" s="68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  <c r="CA296" s="37"/>
      <c r="CB296" s="37"/>
      <c r="CC296" s="37"/>
      <c r="CD296" s="37"/>
      <c r="CE296" s="37"/>
      <c r="CF296" s="37"/>
      <c r="CG296" s="37"/>
      <c r="CH296" s="37"/>
      <c r="CI296" s="37"/>
      <c r="CJ296" s="37"/>
      <c r="CK296" s="37"/>
      <c r="CL296" s="37"/>
      <c r="CM296" s="37"/>
      <c r="CN296" s="37"/>
      <c r="CO296" s="37"/>
      <c r="CP296" s="37"/>
      <c r="CQ296" s="37"/>
      <c r="CR296" s="37"/>
      <c r="CS296" s="37"/>
      <c r="CT296" s="37"/>
      <c r="CU296" s="37"/>
      <c r="CV296" s="37"/>
      <c r="CW296" s="37"/>
      <c r="CX296" s="37"/>
      <c r="CY296" s="37"/>
      <c r="CZ296" s="37"/>
      <c r="DA296" s="37"/>
    </row>
    <row r="297" spans="1:105" x14ac:dyDescent="0.25">
      <c r="A297" s="68"/>
      <c r="B297" s="68"/>
      <c r="C297" s="68"/>
      <c r="D297" s="68"/>
      <c r="E297" s="68"/>
      <c r="F297" s="110" t="s">
        <v>208</v>
      </c>
      <c r="G297" s="110" t="s">
        <v>198</v>
      </c>
      <c r="H297" s="26" t="s">
        <v>513</v>
      </c>
      <c r="I297" s="129"/>
      <c r="J297" s="129"/>
      <c r="K297" s="129"/>
      <c r="L297" s="129"/>
      <c r="M297" s="129"/>
      <c r="N297" s="69"/>
      <c r="O297" s="68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  <c r="CA297" s="37"/>
      <c r="CB297" s="37"/>
      <c r="CC297" s="37"/>
      <c r="CD297" s="37"/>
      <c r="CE297" s="37"/>
      <c r="CF297" s="37"/>
      <c r="CG297" s="37"/>
      <c r="CH297" s="37"/>
      <c r="CI297" s="37"/>
      <c r="CJ297" s="37"/>
      <c r="CK297" s="37"/>
      <c r="CL297" s="37"/>
      <c r="CM297" s="37"/>
      <c r="CN297" s="37"/>
      <c r="CO297" s="37"/>
      <c r="CP297" s="37"/>
      <c r="CQ297" s="37"/>
      <c r="CR297" s="37"/>
      <c r="CS297" s="37"/>
      <c r="CT297" s="37"/>
      <c r="CU297" s="37"/>
      <c r="CV297" s="37"/>
      <c r="CW297" s="37"/>
      <c r="CX297" s="37"/>
      <c r="CY297" s="37"/>
      <c r="CZ297" s="37"/>
      <c r="DA297" s="37"/>
    </row>
    <row r="298" spans="1:105" x14ac:dyDescent="0.25">
      <c r="A298" s="68"/>
      <c r="B298" s="68"/>
      <c r="C298" s="68"/>
      <c r="D298" s="68"/>
      <c r="E298" s="68"/>
      <c r="F298" s="110" t="s">
        <v>209</v>
      </c>
      <c r="G298" s="110" t="s">
        <v>198</v>
      </c>
      <c r="H298" s="26" t="s">
        <v>513</v>
      </c>
      <c r="I298" s="129"/>
      <c r="J298" s="129"/>
      <c r="K298" s="129"/>
      <c r="L298" s="129"/>
      <c r="M298" s="129"/>
      <c r="N298" s="69"/>
      <c r="O298" s="68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37"/>
      <c r="CA298" s="37"/>
      <c r="CB298" s="37"/>
      <c r="CC298" s="37"/>
      <c r="CD298" s="37"/>
      <c r="CE298" s="37"/>
      <c r="CF298" s="37"/>
      <c r="CG298" s="37"/>
      <c r="CH298" s="37"/>
      <c r="CI298" s="37"/>
      <c r="CJ298" s="37"/>
      <c r="CK298" s="37"/>
      <c r="CL298" s="37"/>
      <c r="CM298" s="37"/>
      <c r="CN298" s="37"/>
      <c r="CO298" s="37"/>
      <c r="CP298" s="37"/>
      <c r="CQ298" s="37"/>
      <c r="CR298" s="37"/>
      <c r="CS298" s="37"/>
      <c r="CT298" s="37"/>
      <c r="CU298" s="37"/>
      <c r="CV298" s="37"/>
      <c r="CW298" s="37"/>
      <c r="CX298" s="37"/>
      <c r="CY298" s="37"/>
      <c r="CZ298" s="37"/>
      <c r="DA298" s="37"/>
    </row>
    <row r="299" spans="1:105" x14ac:dyDescent="0.25">
      <c r="A299" s="68"/>
      <c r="B299" s="68"/>
      <c r="C299" s="68"/>
      <c r="D299" s="68"/>
      <c r="E299" s="68"/>
      <c r="F299" s="110" t="s">
        <v>368</v>
      </c>
      <c r="G299" s="110" t="s">
        <v>198</v>
      </c>
      <c r="H299" s="26" t="s">
        <v>513</v>
      </c>
      <c r="I299" s="129"/>
      <c r="J299" s="129"/>
      <c r="K299" s="129"/>
      <c r="L299" s="129"/>
      <c r="M299" s="129"/>
      <c r="N299" s="69"/>
      <c r="O299" s="68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7"/>
      <c r="BZ299" s="37"/>
      <c r="CA299" s="37"/>
      <c r="CB299" s="37"/>
      <c r="CC299" s="37"/>
      <c r="CD299" s="37"/>
      <c r="CE299" s="37"/>
      <c r="CF299" s="37"/>
      <c r="CG299" s="37"/>
      <c r="CH299" s="37"/>
      <c r="CI299" s="37"/>
      <c r="CJ299" s="37"/>
      <c r="CK299" s="37"/>
      <c r="CL299" s="37"/>
      <c r="CM299" s="37"/>
      <c r="CN299" s="37"/>
      <c r="CO299" s="37"/>
      <c r="CP299" s="37"/>
      <c r="CQ299" s="37"/>
      <c r="CR299" s="37"/>
      <c r="CS299" s="37"/>
      <c r="CT299" s="37"/>
      <c r="CU299" s="37"/>
      <c r="CV299" s="37"/>
      <c r="CW299" s="37"/>
      <c r="CX299" s="37"/>
      <c r="CY299" s="37"/>
      <c r="CZ299" s="37"/>
      <c r="DA299" s="37"/>
    </row>
    <row r="300" spans="1:105" x14ac:dyDescent="0.25">
      <c r="A300" s="68"/>
      <c r="B300" s="68"/>
      <c r="C300" s="68"/>
      <c r="D300" s="68"/>
      <c r="E300" s="68"/>
      <c r="F300" s="110" t="s">
        <v>369</v>
      </c>
      <c r="G300" s="110" t="s">
        <v>198</v>
      </c>
      <c r="H300" s="26" t="s">
        <v>513</v>
      </c>
      <c r="I300" s="129"/>
      <c r="J300" s="129"/>
      <c r="K300" s="129"/>
      <c r="L300" s="129"/>
      <c r="M300" s="129"/>
      <c r="N300" s="69"/>
      <c r="O300" s="68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  <c r="BU300" s="37"/>
      <c r="BV300" s="37"/>
      <c r="BW300" s="37"/>
      <c r="BX300" s="37"/>
      <c r="BY300" s="37"/>
      <c r="BZ300" s="37"/>
      <c r="CA300" s="37"/>
      <c r="CB300" s="37"/>
      <c r="CC300" s="37"/>
      <c r="CD300" s="37"/>
      <c r="CE300" s="37"/>
      <c r="CF300" s="37"/>
      <c r="CG300" s="37"/>
      <c r="CH300" s="37"/>
      <c r="CI300" s="37"/>
      <c r="CJ300" s="37"/>
      <c r="CK300" s="37"/>
      <c r="CL300" s="37"/>
      <c r="CM300" s="37"/>
      <c r="CN300" s="37"/>
      <c r="CO300" s="37"/>
      <c r="CP300" s="37"/>
      <c r="CQ300" s="37"/>
      <c r="CR300" s="37"/>
      <c r="CS300" s="37"/>
      <c r="CT300" s="37"/>
      <c r="CU300" s="37"/>
      <c r="CV300" s="37"/>
      <c r="CW300" s="37"/>
      <c r="CX300" s="37"/>
      <c r="CY300" s="37"/>
      <c r="CZ300" s="37"/>
      <c r="DA300" s="37"/>
    </row>
    <row r="301" spans="1:105" x14ac:dyDescent="0.25">
      <c r="A301" s="68"/>
      <c r="B301" s="68"/>
      <c r="C301" s="68"/>
      <c r="D301" s="68"/>
      <c r="E301" s="68"/>
      <c r="F301" s="110" t="s">
        <v>370</v>
      </c>
      <c r="G301" s="110" t="s">
        <v>198</v>
      </c>
      <c r="H301" s="26" t="s">
        <v>513</v>
      </c>
      <c r="I301" s="129"/>
      <c r="J301" s="129"/>
      <c r="K301" s="129"/>
      <c r="L301" s="129"/>
      <c r="M301" s="129"/>
      <c r="N301" s="69"/>
      <c r="O301" s="68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  <c r="BU301" s="37"/>
      <c r="BV301" s="37"/>
      <c r="BW301" s="37"/>
      <c r="BX301" s="37"/>
      <c r="BY301" s="37"/>
      <c r="BZ301" s="37"/>
      <c r="CA301" s="37"/>
      <c r="CB301" s="37"/>
      <c r="CC301" s="37"/>
      <c r="CD301" s="37"/>
      <c r="CE301" s="37"/>
      <c r="CF301" s="37"/>
      <c r="CG301" s="37"/>
      <c r="CH301" s="37"/>
      <c r="CI301" s="37"/>
      <c r="CJ301" s="37"/>
      <c r="CK301" s="37"/>
      <c r="CL301" s="37"/>
      <c r="CM301" s="37"/>
      <c r="CN301" s="37"/>
      <c r="CO301" s="37"/>
      <c r="CP301" s="37"/>
      <c r="CQ301" s="37"/>
      <c r="CR301" s="37"/>
      <c r="CS301" s="37"/>
      <c r="CT301" s="37"/>
      <c r="CU301" s="37"/>
      <c r="CV301" s="37"/>
      <c r="CW301" s="37"/>
      <c r="CX301" s="37"/>
      <c r="CY301" s="37"/>
      <c r="CZ301" s="37"/>
      <c r="DA301" s="37"/>
    </row>
    <row r="302" spans="1:105" x14ac:dyDescent="0.25">
      <c r="A302" s="68"/>
      <c r="B302" s="68"/>
      <c r="C302" s="68"/>
      <c r="D302" s="68"/>
      <c r="E302" s="68"/>
      <c r="F302" s="110" t="s">
        <v>371</v>
      </c>
      <c r="G302" s="110" t="s">
        <v>198</v>
      </c>
      <c r="H302" s="26" t="s">
        <v>513</v>
      </c>
      <c r="I302" s="129"/>
      <c r="J302" s="129"/>
      <c r="K302" s="129"/>
      <c r="L302" s="129"/>
      <c r="M302" s="129"/>
      <c r="N302" s="69"/>
      <c r="O302" s="68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  <c r="BU302" s="37"/>
      <c r="BV302" s="37"/>
      <c r="BW302" s="37"/>
      <c r="BX302" s="37"/>
      <c r="BY302" s="37"/>
      <c r="BZ302" s="37"/>
      <c r="CA302" s="37"/>
      <c r="CB302" s="37"/>
      <c r="CC302" s="37"/>
      <c r="CD302" s="37"/>
      <c r="CE302" s="37"/>
      <c r="CF302" s="37"/>
      <c r="CG302" s="37"/>
      <c r="CH302" s="37"/>
      <c r="CI302" s="37"/>
      <c r="CJ302" s="37"/>
      <c r="CK302" s="37"/>
      <c r="CL302" s="37"/>
      <c r="CM302" s="37"/>
      <c r="CN302" s="37"/>
      <c r="CO302" s="37"/>
      <c r="CP302" s="37"/>
      <c r="CQ302" s="37"/>
      <c r="CR302" s="37"/>
      <c r="CS302" s="37"/>
      <c r="CT302" s="37"/>
      <c r="CU302" s="37"/>
      <c r="CV302" s="37"/>
      <c r="CW302" s="37"/>
      <c r="CX302" s="37"/>
      <c r="CY302" s="37"/>
      <c r="CZ302" s="37"/>
      <c r="DA302" s="37"/>
    </row>
    <row r="303" spans="1:105" x14ac:dyDescent="0.25">
      <c r="A303" s="68"/>
      <c r="B303" s="68"/>
      <c r="C303" s="68"/>
      <c r="D303" s="68"/>
      <c r="E303" s="68"/>
      <c r="F303" s="110" t="s">
        <v>64</v>
      </c>
      <c r="G303" s="110" t="s">
        <v>198</v>
      </c>
      <c r="H303" s="26" t="s">
        <v>513</v>
      </c>
      <c r="I303" s="129"/>
      <c r="J303" s="129"/>
      <c r="K303" s="129"/>
      <c r="L303" s="129"/>
      <c r="M303" s="129"/>
      <c r="N303" s="69"/>
      <c r="O303" s="68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7"/>
      <c r="BZ303" s="37"/>
      <c r="CA303" s="37"/>
      <c r="CB303" s="37"/>
      <c r="CC303" s="37"/>
      <c r="CD303" s="37"/>
      <c r="CE303" s="37"/>
      <c r="CF303" s="37"/>
      <c r="CG303" s="37"/>
      <c r="CH303" s="37"/>
      <c r="CI303" s="37"/>
      <c r="CJ303" s="37"/>
      <c r="CK303" s="37"/>
      <c r="CL303" s="37"/>
      <c r="CM303" s="37"/>
      <c r="CN303" s="37"/>
      <c r="CO303" s="37"/>
      <c r="CP303" s="37"/>
      <c r="CQ303" s="37"/>
      <c r="CR303" s="37"/>
      <c r="CS303" s="37"/>
      <c r="CT303" s="37"/>
      <c r="CU303" s="37"/>
      <c r="CV303" s="37"/>
      <c r="CW303" s="37"/>
      <c r="CX303" s="37"/>
      <c r="CY303" s="37"/>
      <c r="CZ303" s="37"/>
      <c r="DA303" s="37"/>
    </row>
    <row r="304" spans="1:105" x14ac:dyDescent="0.25">
      <c r="A304" s="68"/>
      <c r="B304" s="68"/>
      <c r="C304" s="68"/>
      <c r="D304" s="68"/>
      <c r="E304" s="68"/>
      <c r="F304" s="110" t="s">
        <v>65</v>
      </c>
      <c r="G304" s="110" t="s">
        <v>198</v>
      </c>
      <c r="H304" s="26" t="s">
        <v>513</v>
      </c>
      <c r="I304" s="129"/>
      <c r="J304" s="129"/>
      <c r="K304" s="129"/>
      <c r="L304" s="129"/>
      <c r="M304" s="129"/>
      <c r="N304" s="69"/>
      <c r="O304" s="68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7"/>
      <c r="CE304" s="37"/>
      <c r="CF304" s="37"/>
      <c r="CG304" s="37"/>
      <c r="CH304" s="37"/>
      <c r="CI304" s="37"/>
      <c r="CJ304" s="37"/>
      <c r="CK304" s="37"/>
      <c r="CL304" s="37"/>
      <c r="CM304" s="37"/>
      <c r="CN304" s="37"/>
      <c r="CO304" s="37"/>
      <c r="CP304" s="37"/>
      <c r="CQ304" s="37"/>
      <c r="CR304" s="37"/>
      <c r="CS304" s="37"/>
      <c r="CT304" s="37"/>
      <c r="CU304" s="37"/>
      <c r="CV304" s="37"/>
      <c r="CW304" s="37"/>
      <c r="CX304" s="37"/>
      <c r="CY304" s="37"/>
      <c r="CZ304" s="37"/>
      <c r="DA304" s="37"/>
    </row>
    <row r="305" spans="1:105" x14ac:dyDescent="0.25">
      <c r="A305" s="68"/>
      <c r="B305" s="68"/>
      <c r="C305" s="68"/>
      <c r="D305" s="68"/>
      <c r="E305" s="68"/>
      <c r="F305" s="110" t="s">
        <v>210</v>
      </c>
      <c r="G305" s="110" t="s">
        <v>198</v>
      </c>
      <c r="H305" s="26" t="s">
        <v>513</v>
      </c>
      <c r="I305" s="129"/>
      <c r="J305" s="129"/>
      <c r="K305" s="129"/>
      <c r="L305" s="129"/>
      <c r="M305" s="129"/>
      <c r="N305" s="69"/>
      <c r="O305" s="68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  <c r="BO305" s="37"/>
      <c r="BP305" s="37"/>
      <c r="BQ305" s="37"/>
      <c r="BR305" s="37"/>
      <c r="BS305" s="37"/>
      <c r="BT305" s="37"/>
      <c r="BU305" s="37"/>
      <c r="BV305" s="37"/>
      <c r="BW305" s="37"/>
      <c r="BX305" s="37"/>
      <c r="BY305" s="37"/>
      <c r="BZ305" s="37"/>
      <c r="CA305" s="37"/>
      <c r="CB305" s="37"/>
      <c r="CC305" s="37"/>
      <c r="CD305" s="37"/>
      <c r="CE305" s="37"/>
      <c r="CF305" s="37"/>
      <c r="CG305" s="37"/>
      <c r="CH305" s="37"/>
      <c r="CI305" s="37"/>
      <c r="CJ305" s="37"/>
      <c r="CK305" s="37"/>
      <c r="CL305" s="37"/>
      <c r="CM305" s="37"/>
      <c r="CN305" s="37"/>
      <c r="CO305" s="37"/>
      <c r="CP305" s="37"/>
      <c r="CQ305" s="37"/>
      <c r="CR305" s="37"/>
      <c r="CS305" s="37"/>
      <c r="CT305" s="37"/>
      <c r="CU305" s="37"/>
      <c r="CV305" s="37"/>
      <c r="CW305" s="37"/>
      <c r="CX305" s="37"/>
      <c r="CY305" s="37"/>
      <c r="CZ305" s="37"/>
      <c r="DA305" s="37"/>
    </row>
    <row r="306" spans="1:105" x14ac:dyDescent="0.25">
      <c r="A306" s="68"/>
      <c r="B306" s="68"/>
      <c r="C306" s="68"/>
      <c r="D306" s="68"/>
      <c r="E306" s="68"/>
      <c r="F306" s="110" t="s">
        <v>211</v>
      </c>
      <c r="G306" s="110" t="s">
        <v>198</v>
      </c>
      <c r="H306" s="26" t="s">
        <v>513</v>
      </c>
      <c r="I306" s="129"/>
      <c r="J306" s="129"/>
      <c r="K306" s="129"/>
      <c r="L306" s="129"/>
      <c r="M306" s="129"/>
      <c r="N306" s="69"/>
      <c r="O306" s="68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  <c r="BO306" s="37"/>
      <c r="BP306" s="37"/>
      <c r="BQ306" s="37"/>
      <c r="BR306" s="37"/>
      <c r="BS306" s="37"/>
      <c r="BT306" s="37"/>
      <c r="BU306" s="37"/>
      <c r="BV306" s="37"/>
      <c r="BW306" s="37"/>
      <c r="BX306" s="37"/>
      <c r="BY306" s="37"/>
      <c r="BZ306" s="37"/>
      <c r="CA306" s="37"/>
      <c r="CB306" s="37"/>
      <c r="CC306" s="37"/>
      <c r="CD306" s="37"/>
      <c r="CE306" s="37"/>
      <c r="CF306" s="37"/>
      <c r="CG306" s="37"/>
      <c r="CH306" s="37"/>
      <c r="CI306" s="37"/>
      <c r="CJ306" s="37"/>
      <c r="CK306" s="37"/>
      <c r="CL306" s="37"/>
      <c r="CM306" s="37"/>
      <c r="CN306" s="37"/>
      <c r="CO306" s="37"/>
      <c r="CP306" s="37"/>
      <c r="CQ306" s="37"/>
      <c r="CR306" s="37"/>
      <c r="CS306" s="37"/>
      <c r="CT306" s="37"/>
      <c r="CU306" s="37"/>
      <c r="CV306" s="37"/>
      <c r="CW306" s="37"/>
      <c r="CX306" s="37"/>
      <c r="CY306" s="37"/>
      <c r="CZ306" s="37"/>
      <c r="DA306" s="37"/>
    </row>
    <row r="307" spans="1:105" x14ac:dyDescent="0.25">
      <c r="A307" s="68"/>
      <c r="B307" s="68"/>
      <c r="C307" s="68"/>
      <c r="D307" s="68"/>
      <c r="E307" s="68"/>
      <c r="F307" s="110" t="s">
        <v>212</v>
      </c>
      <c r="G307" s="110" t="s">
        <v>198</v>
      </c>
      <c r="H307" s="26" t="s">
        <v>513</v>
      </c>
      <c r="I307" s="129"/>
      <c r="J307" s="129"/>
      <c r="K307" s="129"/>
      <c r="L307" s="129"/>
      <c r="M307" s="129"/>
      <c r="N307" s="69"/>
      <c r="O307" s="68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  <c r="BO307" s="37"/>
      <c r="BP307" s="37"/>
      <c r="BQ307" s="37"/>
      <c r="BR307" s="37"/>
      <c r="BS307" s="37"/>
      <c r="BT307" s="37"/>
      <c r="BU307" s="37"/>
      <c r="BV307" s="37"/>
      <c r="BW307" s="37"/>
      <c r="BX307" s="37"/>
      <c r="BY307" s="37"/>
      <c r="BZ307" s="37"/>
      <c r="CA307" s="37"/>
      <c r="CB307" s="37"/>
      <c r="CC307" s="37"/>
      <c r="CD307" s="37"/>
      <c r="CE307" s="37"/>
      <c r="CF307" s="37"/>
      <c r="CG307" s="37"/>
      <c r="CH307" s="37"/>
      <c r="CI307" s="37"/>
      <c r="CJ307" s="37"/>
      <c r="CK307" s="37"/>
      <c r="CL307" s="37"/>
      <c r="CM307" s="37"/>
      <c r="CN307" s="37"/>
      <c r="CO307" s="37"/>
      <c r="CP307" s="37"/>
      <c r="CQ307" s="37"/>
      <c r="CR307" s="37"/>
      <c r="CS307" s="37"/>
      <c r="CT307" s="37"/>
      <c r="CU307" s="37"/>
      <c r="CV307" s="37"/>
      <c r="CW307" s="37"/>
      <c r="CX307" s="37"/>
      <c r="CY307" s="37"/>
      <c r="CZ307" s="37"/>
      <c r="DA307" s="37"/>
    </row>
    <row r="308" spans="1:105" x14ac:dyDescent="0.25">
      <c r="A308" s="68"/>
      <c r="B308" s="68"/>
      <c r="C308" s="68"/>
      <c r="D308" s="68"/>
      <c r="E308" s="68"/>
      <c r="F308" s="110" t="s">
        <v>372</v>
      </c>
      <c r="G308" s="110" t="s">
        <v>198</v>
      </c>
      <c r="H308" s="26" t="s">
        <v>38</v>
      </c>
      <c r="I308" s="129"/>
      <c r="J308" s="129"/>
      <c r="K308" s="129"/>
      <c r="L308" s="129"/>
      <c r="M308" s="129"/>
      <c r="N308" s="69"/>
      <c r="O308" s="68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  <c r="BO308" s="37"/>
      <c r="BP308" s="37"/>
      <c r="BQ308" s="37"/>
      <c r="BR308" s="37"/>
      <c r="BS308" s="37"/>
      <c r="BT308" s="37"/>
      <c r="BU308" s="37"/>
      <c r="BV308" s="37"/>
      <c r="BW308" s="37"/>
      <c r="BX308" s="37"/>
      <c r="BY308" s="37"/>
      <c r="BZ308" s="37"/>
      <c r="CA308" s="37"/>
      <c r="CB308" s="37"/>
      <c r="CC308" s="37"/>
      <c r="CD308" s="37"/>
      <c r="CE308" s="37"/>
      <c r="CF308" s="37"/>
      <c r="CG308" s="37"/>
      <c r="CH308" s="37"/>
      <c r="CI308" s="37"/>
      <c r="CJ308" s="37"/>
      <c r="CK308" s="37"/>
      <c r="CL308" s="37"/>
      <c r="CM308" s="37"/>
      <c r="CN308" s="37"/>
      <c r="CO308" s="37"/>
      <c r="CP308" s="37"/>
      <c r="CQ308" s="37"/>
      <c r="CR308" s="37"/>
      <c r="CS308" s="37"/>
      <c r="CT308" s="37"/>
      <c r="CU308" s="37"/>
      <c r="CV308" s="37"/>
      <c r="CW308" s="37"/>
      <c r="CX308" s="37"/>
      <c r="CY308" s="37"/>
      <c r="CZ308" s="37"/>
      <c r="DA308" s="37"/>
    </row>
    <row r="309" spans="1:105" x14ac:dyDescent="0.25">
      <c r="A309" s="68"/>
      <c r="B309" s="68"/>
      <c r="C309" s="68"/>
      <c r="D309" s="68"/>
      <c r="E309" s="68"/>
      <c r="F309" s="110" t="s">
        <v>373</v>
      </c>
      <c r="G309" s="110" t="s">
        <v>198</v>
      </c>
      <c r="H309" s="26" t="s">
        <v>38</v>
      </c>
      <c r="I309" s="129"/>
      <c r="J309" s="129"/>
      <c r="K309" s="129"/>
      <c r="L309" s="129"/>
      <c r="M309" s="129"/>
      <c r="N309" s="69"/>
      <c r="O309" s="68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  <c r="BO309" s="37"/>
      <c r="BP309" s="37"/>
      <c r="BQ309" s="37"/>
      <c r="BR309" s="37"/>
      <c r="BS309" s="37"/>
      <c r="BT309" s="37"/>
      <c r="BU309" s="37"/>
      <c r="BV309" s="37"/>
      <c r="BW309" s="37"/>
      <c r="BX309" s="37"/>
      <c r="BY309" s="37"/>
      <c r="BZ309" s="37"/>
      <c r="CA309" s="37"/>
      <c r="CB309" s="37"/>
      <c r="CC309" s="37"/>
      <c r="CD309" s="37"/>
      <c r="CE309" s="37"/>
      <c r="CF309" s="37"/>
      <c r="CG309" s="37"/>
      <c r="CH309" s="37"/>
      <c r="CI309" s="37"/>
      <c r="CJ309" s="37"/>
      <c r="CK309" s="37"/>
      <c r="CL309" s="37"/>
      <c r="CM309" s="37"/>
      <c r="CN309" s="37"/>
      <c r="CO309" s="37"/>
      <c r="CP309" s="37"/>
      <c r="CQ309" s="37"/>
      <c r="CR309" s="37"/>
      <c r="CS309" s="37"/>
      <c r="CT309" s="37"/>
      <c r="CU309" s="37"/>
      <c r="CV309" s="37"/>
      <c r="CW309" s="37"/>
      <c r="CX309" s="37"/>
      <c r="CY309" s="37"/>
      <c r="CZ309" s="37"/>
      <c r="DA309" s="37"/>
    </row>
    <row r="310" spans="1:105" x14ac:dyDescent="0.25">
      <c r="A310" s="68"/>
      <c r="B310" s="68"/>
      <c r="C310" s="68"/>
      <c r="D310" s="68"/>
      <c r="E310" s="68"/>
      <c r="F310" s="110" t="s">
        <v>71</v>
      </c>
      <c r="G310" s="110" t="s">
        <v>198</v>
      </c>
      <c r="H310" s="26" t="s">
        <v>513</v>
      </c>
      <c r="I310" s="129"/>
      <c r="J310" s="129"/>
      <c r="K310" s="129"/>
      <c r="L310" s="129"/>
      <c r="M310" s="129"/>
      <c r="N310" s="69"/>
      <c r="O310" s="68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  <c r="BU310" s="37"/>
      <c r="BV310" s="37"/>
      <c r="BW310" s="37"/>
      <c r="BX310" s="37"/>
      <c r="BY310" s="37"/>
      <c r="BZ310" s="37"/>
      <c r="CA310" s="37"/>
      <c r="CB310" s="37"/>
      <c r="CC310" s="37"/>
      <c r="CD310" s="37"/>
      <c r="CE310" s="37"/>
      <c r="CF310" s="37"/>
      <c r="CG310" s="37"/>
      <c r="CH310" s="37"/>
      <c r="CI310" s="37"/>
      <c r="CJ310" s="37"/>
      <c r="CK310" s="37"/>
      <c r="CL310" s="37"/>
      <c r="CM310" s="37"/>
      <c r="CN310" s="37"/>
      <c r="CO310" s="37"/>
      <c r="CP310" s="37"/>
      <c r="CQ310" s="37"/>
      <c r="CR310" s="37"/>
      <c r="CS310" s="37"/>
      <c r="CT310" s="37"/>
      <c r="CU310" s="37"/>
      <c r="CV310" s="37"/>
      <c r="CW310" s="37"/>
      <c r="CX310" s="37"/>
      <c r="CY310" s="37"/>
      <c r="CZ310" s="37"/>
      <c r="DA310" s="37"/>
    </row>
    <row r="311" spans="1:105" x14ac:dyDescent="0.25">
      <c r="A311" s="68"/>
      <c r="B311" s="68"/>
      <c r="C311" s="68"/>
      <c r="D311" s="68"/>
      <c r="E311" s="68"/>
      <c r="F311" s="110" t="s">
        <v>72</v>
      </c>
      <c r="G311" s="110" t="s">
        <v>198</v>
      </c>
      <c r="H311" s="26" t="s">
        <v>513</v>
      </c>
      <c r="I311" s="129"/>
      <c r="J311" s="129"/>
      <c r="K311" s="129"/>
      <c r="L311" s="129"/>
      <c r="M311" s="129"/>
      <c r="N311" s="69"/>
      <c r="O311" s="68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  <c r="BU311" s="37"/>
      <c r="BV311" s="37"/>
      <c r="BW311" s="37"/>
      <c r="BX311" s="37"/>
      <c r="BY311" s="37"/>
      <c r="BZ311" s="37"/>
      <c r="CA311" s="37"/>
      <c r="CB311" s="37"/>
      <c r="CC311" s="37"/>
      <c r="CD311" s="37"/>
      <c r="CE311" s="37"/>
      <c r="CF311" s="37"/>
      <c r="CG311" s="37"/>
      <c r="CH311" s="37"/>
      <c r="CI311" s="37"/>
      <c r="CJ311" s="37"/>
      <c r="CK311" s="37"/>
      <c r="CL311" s="37"/>
      <c r="CM311" s="37"/>
      <c r="CN311" s="37"/>
      <c r="CO311" s="37"/>
      <c r="CP311" s="37"/>
      <c r="CQ311" s="37"/>
      <c r="CR311" s="37"/>
      <c r="CS311" s="37"/>
      <c r="CT311" s="37"/>
      <c r="CU311" s="37"/>
      <c r="CV311" s="37"/>
      <c r="CW311" s="37"/>
      <c r="CX311" s="37"/>
      <c r="CY311" s="37"/>
      <c r="CZ311" s="37"/>
      <c r="DA311" s="37"/>
    </row>
    <row r="312" spans="1:105" x14ac:dyDescent="0.25">
      <c r="A312" s="68"/>
      <c r="B312" s="68"/>
      <c r="C312" s="68"/>
      <c r="D312" s="68"/>
      <c r="E312" s="68"/>
      <c r="F312" s="110" t="s">
        <v>73</v>
      </c>
      <c r="G312" s="110" t="s">
        <v>198</v>
      </c>
      <c r="H312" s="26" t="s">
        <v>513</v>
      </c>
      <c r="I312" s="129"/>
      <c r="J312" s="129"/>
      <c r="K312" s="129"/>
      <c r="L312" s="129"/>
      <c r="M312" s="129"/>
      <c r="N312" s="69"/>
      <c r="O312" s="68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37"/>
      <c r="BS312" s="37"/>
      <c r="BT312" s="37"/>
      <c r="BU312" s="37"/>
      <c r="BV312" s="37"/>
      <c r="BW312" s="37"/>
      <c r="BX312" s="37"/>
      <c r="BY312" s="37"/>
      <c r="BZ312" s="37"/>
      <c r="CA312" s="37"/>
      <c r="CB312" s="37"/>
      <c r="CC312" s="37"/>
      <c r="CD312" s="37"/>
      <c r="CE312" s="37"/>
      <c r="CF312" s="37"/>
      <c r="CG312" s="37"/>
      <c r="CH312" s="37"/>
      <c r="CI312" s="37"/>
      <c r="CJ312" s="37"/>
      <c r="CK312" s="37"/>
      <c r="CL312" s="37"/>
      <c r="CM312" s="37"/>
      <c r="CN312" s="37"/>
      <c r="CO312" s="37"/>
      <c r="CP312" s="37"/>
      <c r="CQ312" s="37"/>
      <c r="CR312" s="37"/>
      <c r="CS312" s="37"/>
      <c r="CT312" s="37"/>
      <c r="CU312" s="37"/>
      <c r="CV312" s="37"/>
      <c r="CW312" s="37"/>
      <c r="CX312" s="37"/>
      <c r="CY312" s="37"/>
      <c r="CZ312" s="37"/>
      <c r="DA312" s="37"/>
    </row>
    <row r="313" spans="1:105" x14ac:dyDescent="0.25">
      <c r="A313" s="68"/>
      <c r="B313" s="68"/>
      <c r="C313" s="68"/>
      <c r="D313" s="68"/>
      <c r="E313" s="68"/>
      <c r="F313" s="110" t="s">
        <v>374</v>
      </c>
      <c r="G313" s="110" t="s">
        <v>198</v>
      </c>
      <c r="H313" s="26" t="s">
        <v>513</v>
      </c>
      <c r="I313" s="129"/>
      <c r="J313" s="129"/>
      <c r="K313" s="129"/>
      <c r="L313" s="129"/>
      <c r="M313" s="129"/>
      <c r="N313" s="69"/>
      <c r="O313" s="68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  <c r="BO313" s="37"/>
      <c r="BP313" s="37"/>
      <c r="BQ313" s="37"/>
      <c r="BR313" s="37"/>
      <c r="BS313" s="37"/>
      <c r="BT313" s="37"/>
      <c r="BU313" s="37"/>
      <c r="BV313" s="37"/>
      <c r="BW313" s="37"/>
      <c r="BX313" s="37"/>
      <c r="BY313" s="37"/>
      <c r="BZ313" s="37"/>
      <c r="CA313" s="37"/>
      <c r="CB313" s="37"/>
      <c r="CC313" s="37"/>
      <c r="CD313" s="37"/>
      <c r="CE313" s="37"/>
      <c r="CF313" s="37"/>
      <c r="CG313" s="37"/>
      <c r="CH313" s="37"/>
      <c r="CI313" s="37"/>
      <c r="CJ313" s="37"/>
      <c r="CK313" s="37"/>
      <c r="CL313" s="37"/>
      <c r="CM313" s="37"/>
      <c r="CN313" s="37"/>
      <c r="CO313" s="37"/>
      <c r="CP313" s="37"/>
      <c r="CQ313" s="37"/>
      <c r="CR313" s="37"/>
      <c r="CS313" s="37"/>
      <c r="CT313" s="37"/>
      <c r="CU313" s="37"/>
      <c r="CV313" s="37"/>
      <c r="CW313" s="37"/>
      <c r="CX313" s="37"/>
      <c r="CY313" s="37"/>
      <c r="CZ313" s="37"/>
      <c r="DA313" s="37"/>
    </row>
    <row r="314" spans="1:105" x14ac:dyDescent="0.25">
      <c r="A314" s="68"/>
      <c r="B314" s="68"/>
      <c r="C314" s="68"/>
      <c r="D314" s="68"/>
      <c r="E314" s="68"/>
      <c r="F314" s="110" t="s">
        <v>375</v>
      </c>
      <c r="G314" s="110" t="s">
        <v>198</v>
      </c>
      <c r="H314" s="26" t="s">
        <v>513</v>
      </c>
      <c r="I314" s="129"/>
      <c r="J314" s="129"/>
      <c r="K314" s="129"/>
      <c r="L314" s="129"/>
      <c r="M314" s="129"/>
      <c r="N314" s="69"/>
      <c r="O314" s="68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  <c r="BO314" s="37"/>
      <c r="BP314" s="37"/>
      <c r="BQ314" s="37"/>
      <c r="BR314" s="37"/>
      <c r="BS314" s="37"/>
      <c r="BT314" s="37"/>
      <c r="BU314" s="37"/>
      <c r="BV314" s="37"/>
      <c r="BW314" s="37"/>
      <c r="BX314" s="37"/>
      <c r="BY314" s="37"/>
      <c r="BZ314" s="37"/>
      <c r="CA314" s="37"/>
      <c r="CB314" s="37"/>
      <c r="CC314" s="37"/>
      <c r="CD314" s="37"/>
      <c r="CE314" s="37"/>
      <c r="CF314" s="37"/>
      <c r="CG314" s="37"/>
      <c r="CH314" s="37"/>
      <c r="CI314" s="37"/>
      <c r="CJ314" s="37"/>
      <c r="CK314" s="37"/>
      <c r="CL314" s="37"/>
      <c r="CM314" s="37"/>
      <c r="CN314" s="37"/>
      <c r="CO314" s="37"/>
      <c r="CP314" s="37"/>
      <c r="CQ314" s="37"/>
      <c r="CR314" s="37"/>
      <c r="CS314" s="37"/>
      <c r="CT314" s="37"/>
      <c r="CU314" s="37"/>
      <c r="CV314" s="37"/>
      <c r="CW314" s="37"/>
      <c r="CX314" s="37"/>
      <c r="CY314" s="37"/>
      <c r="CZ314" s="37"/>
      <c r="DA314" s="37"/>
    </row>
    <row r="315" spans="1:105" x14ac:dyDescent="0.25">
      <c r="A315" s="68"/>
      <c r="B315" s="68"/>
      <c r="C315" s="68"/>
      <c r="D315" s="68"/>
      <c r="E315" s="68"/>
      <c r="F315" s="110" t="s">
        <v>376</v>
      </c>
      <c r="G315" s="110" t="s">
        <v>198</v>
      </c>
      <c r="H315" s="26" t="s">
        <v>38</v>
      </c>
      <c r="I315" s="129"/>
      <c r="J315" s="129"/>
      <c r="K315" s="129"/>
      <c r="L315" s="129"/>
      <c r="M315" s="129"/>
      <c r="N315" s="69"/>
      <c r="O315" s="68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  <c r="BO315" s="37"/>
      <c r="BP315" s="37"/>
      <c r="BQ315" s="37"/>
      <c r="BR315" s="37"/>
      <c r="BS315" s="37"/>
      <c r="BT315" s="37"/>
      <c r="BU315" s="37"/>
      <c r="BV315" s="37"/>
      <c r="BW315" s="37"/>
      <c r="BX315" s="37"/>
      <c r="BY315" s="37"/>
      <c r="BZ315" s="37"/>
      <c r="CA315" s="37"/>
      <c r="CB315" s="37"/>
      <c r="CC315" s="37"/>
      <c r="CD315" s="37"/>
      <c r="CE315" s="37"/>
      <c r="CF315" s="37"/>
      <c r="CG315" s="37"/>
      <c r="CH315" s="37"/>
      <c r="CI315" s="37"/>
      <c r="CJ315" s="37"/>
      <c r="CK315" s="37"/>
      <c r="CL315" s="37"/>
      <c r="CM315" s="37"/>
      <c r="CN315" s="37"/>
      <c r="CO315" s="37"/>
      <c r="CP315" s="37"/>
      <c r="CQ315" s="37"/>
      <c r="CR315" s="37"/>
      <c r="CS315" s="37"/>
      <c r="CT315" s="37"/>
      <c r="CU315" s="37"/>
      <c r="CV315" s="37"/>
      <c r="CW315" s="37"/>
      <c r="CX315" s="37"/>
      <c r="CY315" s="37"/>
      <c r="CZ315" s="37"/>
      <c r="DA315" s="37"/>
    </row>
    <row r="316" spans="1:105" x14ac:dyDescent="0.25">
      <c r="A316" s="68"/>
      <c r="B316" s="68"/>
      <c r="C316" s="68"/>
      <c r="D316" s="68"/>
      <c r="E316" s="68"/>
      <c r="F316" s="110" t="s">
        <v>377</v>
      </c>
      <c r="G316" s="110" t="s">
        <v>198</v>
      </c>
      <c r="H316" s="26" t="s">
        <v>38</v>
      </c>
      <c r="I316" s="129"/>
      <c r="J316" s="129"/>
      <c r="K316" s="129"/>
      <c r="L316" s="129"/>
      <c r="M316" s="129"/>
      <c r="N316" s="69"/>
      <c r="O316" s="68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  <c r="BO316" s="37"/>
      <c r="BP316" s="37"/>
      <c r="BQ316" s="37"/>
      <c r="BR316" s="37"/>
      <c r="BS316" s="37"/>
      <c r="BT316" s="37"/>
      <c r="BU316" s="37"/>
      <c r="BV316" s="37"/>
      <c r="BW316" s="37"/>
      <c r="BX316" s="37"/>
      <c r="BY316" s="37"/>
      <c r="BZ316" s="37"/>
      <c r="CA316" s="37"/>
      <c r="CB316" s="37"/>
      <c r="CC316" s="37"/>
      <c r="CD316" s="37"/>
      <c r="CE316" s="37"/>
      <c r="CF316" s="37"/>
      <c r="CG316" s="37"/>
      <c r="CH316" s="37"/>
      <c r="CI316" s="37"/>
      <c r="CJ316" s="37"/>
      <c r="CK316" s="37"/>
      <c r="CL316" s="37"/>
      <c r="CM316" s="37"/>
      <c r="CN316" s="37"/>
      <c r="CO316" s="37"/>
      <c r="CP316" s="37"/>
      <c r="CQ316" s="37"/>
      <c r="CR316" s="37"/>
      <c r="CS316" s="37"/>
      <c r="CT316" s="37"/>
      <c r="CU316" s="37"/>
      <c r="CV316" s="37"/>
      <c r="CW316" s="37"/>
      <c r="CX316" s="37"/>
      <c r="CY316" s="37"/>
      <c r="CZ316" s="37"/>
      <c r="DA316" s="37"/>
    </row>
    <row r="317" spans="1:105" x14ac:dyDescent="0.25">
      <c r="A317" s="68"/>
      <c r="B317" s="68"/>
      <c r="C317" s="68"/>
      <c r="D317" s="68"/>
      <c r="E317" s="68"/>
      <c r="F317" s="110" t="s">
        <v>378</v>
      </c>
      <c r="G317" s="110" t="s">
        <v>198</v>
      </c>
      <c r="H317" s="26" t="s">
        <v>513</v>
      </c>
      <c r="I317" s="129"/>
      <c r="J317" s="129"/>
      <c r="K317" s="129"/>
      <c r="L317" s="129"/>
      <c r="M317" s="129"/>
      <c r="N317" s="69"/>
      <c r="O317" s="68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  <c r="BO317" s="37"/>
      <c r="BP317" s="37"/>
      <c r="BQ317" s="37"/>
      <c r="BR317" s="37"/>
      <c r="BS317" s="37"/>
      <c r="BT317" s="37"/>
      <c r="BU317" s="37"/>
      <c r="BV317" s="37"/>
      <c r="BW317" s="37"/>
      <c r="BX317" s="37"/>
      <c r="BY317" s="37"/>
      <c r="BZ317" s="37"/>
      <c r="CA317" s="37"/>
      <c r="CB317" s="37"/>
      <c r="CC317" s="37"/>
      <c r="CD317" s="37"/>
      <c r="CE317" s="37"/>
      <c r="CF317" s="37"/>
      <c r="CG317" s="37"/>
      <c r="CH317" s="37"/>
      <c r="CI317" s="37"/>
      <c r="CJ317" s="37"/>
      <c r="CK317" s="37"/>
      <c r="CL317" s="37"/>
      <c r="CM317" s="37"/>
      <c r="CN317" s="37"/>
      <c r="CO317" s="37"/>
      <c r="CP317" s="37"/>
      <c r="CQ317" s="37"/>
      <c r="CR317" s="37"/>
      <c r="CS317" s="37"/>
      <c r="CT317" s="37"/>
      <c r="CU317" s="37"/>
      <c r="CV317" s="37"/>
      <c r="CW317" s="37"/>
      <c r="CX317" s="37"/>
      <c r="CY317" s="37"/>
      <c r="CZ317" s="37"/>
      <c r="DA317" s="37"/>
    </row>
    <row r="318" spans="1:105" x14ac:dyDescent="0.25">
      <c r="A318" s="68"/>
      <c r="B318" s="68"/>
      <c r="C318" s="68"/>
      <c r="D318" s="68"/>
      <c r="E318" s="68"/>
      <c r="F318" s="110" t="s">
        <v>379</v>
      </c>
      <c r="G318" s="110" t="s">
        <v>198</v>
      </c>
      <c r="H318" s="26" t="s">
        <v>513</v>
      </c>
      <c r="I318" s="129"/>
      <c r="J318" s="129"/>
      <c r="K318" s="129"/>
      <c r="L318" s="129"/>
      <c r="M318" s="129"/>
      <c r="N318" s="69"/>
      <c r="O318" s="68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7"/>
      <c r="BZ318" s="37"/>
      <c r="CA318" s="37"/>
      <c r="CB318" s="37"/>
      <c r="CC318" s="37"/>
      <c r="CD318" s="37"/>
      <c r="CE318" s="37"/>
      <c r="CF318" s="37"/>
      <c r="CG318" s="37"/>
      <c r="CH318" s="37"/>
      <c r="CI318" s="37"/>
      <c r="CJ318" s="37"/>
      <c r="CK318" s="37"/>
      <c r="CL318" s="37"/>
      <c r="CM318" s="37"/>
      <c r="CN318" s="37"/>
      <c r="CO318" s="37"/>
      <c r="CP318" s="37"/>
      <c r="CQ318" s="37"/>
      <c r="CR318" s="37"/>
      <c r="CS318" s="37"/>
      <c r="CT318" s="37"/>
      <c r="CU318" s="37"/>
      <c r="CV318" s="37"/>
      <c r="CW318" s="37"/>
      <c r="CX318" s="37"/>
      <c r="CY318" s="37"/>
      <c r="CZ318" s="37"/>
      <c r="DA318" s="37"/>
    </row>
    <row r="319" spans="1:105" x14ac:dyDescent="0.25">
      <c r="A319" s="68"/>
      <c r="B319" s="68"/>
      <c r="C319" s="68"/>
      <c r="D319" s="68"/>
      <c r="E319" s="68"/>
      <c r="F319" s="110" t="s">
        <v>80</v>
      </c>
      <c r="G319" s="110" t="s">
        <v>198</v>
      </c>
      <c r="H319" s="26" t="s">
        <v>513</v>
      </c>
      <c r="I319" s="129"/>
      <c r="J319" s="129"/>
      <c r="K319" s="129"/>
      <c r="L319" s="129"/>
      <c r="M319" s="129"/>
      <c r="N319" s="69"/>
      <c r="O319" s="68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  <c r="BU319" s="37"/>
      <c r="BV319" s="37"/>
      <c r="BW319" s="37"/>
      <c r="BX319" s="37"/>
      <c r="BY319" s="37"/>
      <c r="BZ319" s="37"/>
      <c r="CA319" s="37"/>
      <c r="CB319" s="37"/>
      <c r="CC319" s="37"/>
      <c r="CD319" s="37"/>
      <c r="CE319" s="37"/>
      <c r="CF319" s="37"/>
      <c r="CG319" s="37"/>
      <c r="CH319" s="37"/>
      <c r="CI319" s="37"/>
      <c r="CJ319" s="37"/>
      <c r="CK319" s="37"/>
      <c r="CL319" s="37"/>
      <c r="CM319" s="37"/>
      <c r="CN319" s="37"/>
      <c r="CO319" s="37"/>
      <c r="CP319" s="37"/>
      <c r="CQ319" s="37"/>
      <c r="CR319" s="37"/>
      <c r="CS319" s="37"/>
      <c r="CT319" s="37"/>
      <c r="CU319" s="37"/>
      <c r="CV319" s="37"/>
      <c r="CW319" s="37"/>
      <c r="CX319" s="37"/>
      <c r="CY319" s="37"/>
      <c r="CZ319" s="37"/>
      <c r="DA319" s="37"/>
    </row>
    <row r="320" spans="1:105" x14ac:dyDescent="0.25">
      <c r="A320" s="68"/>
      <c r="B320" s="68"/>
      <c r="C320" s="68"/>
      <c r="D320" s="68"/>
      <c r="E320" s="68"/>
      <c r="F320" s="110" t="s">
        <v>380</v>
      </c>
      <c r="G320" s="110" t="s">
        <v>198</v>
      </c>
      <c r="H320" s="26" t="s">
        <v>513</v>
      </c>
      <c r="I320" s="129"/>
      <c r="J320" s="129"/>
      <c r="K320" s="129"/>
      <c r="L320" s="129"/>
      <c r="M320" s="129"/>
      <c r="N320" s="69"/>
      <c r="O320" s="68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  <c r="BO320" s="37"/>
      <c r="BP320" s="37"/>
      <c r="BQ320" s="37"/>
      <c r="BR320" s="37"/>
      <c r="BS320" s="37"/>
      <c r="BT320" s="37"/>
      <c r="BU320" s="37"/>
      <c r="BV320" s="37"/>
      <c r="BW320" s="37"/>
      <c r="BX320" s="37"/>
      <c r="BY320" s="37"/>
      <c r="BZ320" s="37"/>
      <c r="CA320" s="37"/>
      <c r="CB320" s="37"/>
      <c r="CC320" s="37"/>
      <c r="CD320" s="37"/>
      <c r="CE320" s="37"/>
      <c r="CF320" s="37"/>
      <c r="CG320" s="37"/>
      <c r="CH320" s="37"/>
      <c r="CI320" s="37"/>
      <c r="CJ320" s="37"/>
      <c r="CK320" s="37"/>
      <c r="CL320" s="37"/>
      <c r="CM320" s="37"/>
      <c r="CN320" s="37"/>
      <c r="CO320" s="37"/>
      <c r="CP320" s="37"/>
      <c r="CQ320" s="37"/>
      <c r="CR320" s="37"/>
      <c r="CS320" s="37"/>
      <c r="CT320" s="37"/>
      <c r="CU320" s="37"/>
      <c r="CV320" s="37"/>
      <c r="CW320" s="37"/>
      <c r="CX320" s="37"/>
      <c r="CY320" s="37"/>
      <c r="CZ320" s="37"/>
      <c r="DA320" s="37"/>
    </row>
    <row r="321" spans="1:105" x14ac:dyDescent="0.25">
      <c r="A321" s="68"/>
      <c r="B321" s="68"/>
      <c r="C321" s="68"/>
      <c r="D321" s="68"/>
      <c r="E321" s="68"/>
      <c r="F321" s="110" t="s">
        <v>381</v>
      </c>
      <c r="G321" s="110" t="s">
        <v>198</v>
      </c>
      <c r="H321" s="26" t="s">
        <v>513</v>
      </c>
      <c r="I321" s="129"/>
      <c r="J321" s="129"/>
      <c r="K321" s="129"/>
      <c r="L321" s="129"/>
      <c r="M321" s="129"/>
      <c r="N321" s="69"/>
      <c r="O321" s="68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  <c r="BO321" s="37"/>
      <c r="BP321" s="37"/>
      <c r="BQ321" s="37"/>
      <c r="BR321" s="37"/>
      <c r="BS321" s="37"/>
      <c r="BT321" s="37"/>
      <c r="BU321" s="37"/>
      <c r="BV321" s="37"/>
      <c r="BW321" s="37"/>
      <c r="BX321" s="37"/>
      <c r="BY321" s="37"/>
      <c r="BZ321" s="37"/>
      <c r="CA321" s="37"/>
      <c r="CB321" s="37"/>
      <c r="CC321" s="37"/>
      <c r="CD321" s="37"/>
      <c r="CE321" s="37"/>
      <c r="CF321" s="37"/>
      <c r="CG321" s="37"/>
      <c r="CH321" s="37"/>
      <c r="CI321" s="37"/>
      <c r="CJ321" s="37"/>
      <c r="CK321" s="37"/>
      <c r="CL321" s="37"/>
      <c r="CM321" s="37"/>
      <c r="CN321" s="37"/>
      <c r="CO321" s="37"/>
      <c r="CP321" s="37"/>
      <c r="CQ321" s="37"/>
      <c r="CR321" s="37"/>
      <c r="CS321" s="37"/>
      <c r="CT321" s="37"/>
      <c r="CU321" s="37"/>
      <c r="CV321" s="37"/>
      <c r="CW321" s="37"/>
      <c r="CX321" s="37"/>
      <c r="CY321" s="37"/>
      <c r="CZ321" s="37"/>
      <c r="DA321" s="37"/>
    </row>
    <row r="322" spans="1:105" x14ac:dyDescent="0.25">
      <c r="A322" s="68"/>
      <c r="B322" s="68"/>
      <c r="C322" s="68"/>
      <c r="D322" s="68"/>
      <c r="E322" s="68"/>
      <c r="F322" s="110" t="s">
        <v>382</v>
      </c>
      <c r="G322" s="110" t="s">
        <v>198</v>
      </c>
      <c r="H322" s="26" t="s">
        <v>513</v>
      </c>
      <c r="I322" s="129"/>
      <c r="J322" s="129"/>
      <c r="K322" s="129"/>
      <c r="L322" s="129"/>
      <c r="M322" s="129"/>
      <c r="N322" s="69"/>
      <c r="O322" s="68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  <c r="BU322" s="37"/>
      <c r="BV322" s="37"/>
      <c r="BW322" s="37"/>
      <c r="BX322" s="37"/>
      <c r="BY322" s="37"/>
      <c r="BZ322" s="37"/>
      <c r="CA322" s="37"/>
      <c r="CB322" s="37"/>
      <c r="CC322" s="37"/>
      <c r="CD322" s="37"/>
      <c r="CE322" s="37"/>
      <c r="CF322" s="37"/>
      <c r="CG322" s="37"/>
      <c r="CH322" s="37"/>
      <c r="CI322" s="37"/>
      <c r="CJ322" s="37"/>
      <c r="CK322" s="37"/>
      <c r="CL322" s="37"/>
      <c r="CM322" s="37"/>
      <c r="CN322" s="37"/>
      <c r="CO322" s="37"/>
      <c r="CP322" s="37"/>
      <c r="CQ322" s="37"/>
      <c r="CR322" s="37"/>
      <c r="CS322" s="37"/>
      <c r="CT322" s="37"/>
      <c r="CU322" s="37"/>
      <c r="CV322" s="37"/>
      <c r="CW322" s="37"/>
      <c r="CX322" s="37"/>
      <c r="CY322" s="37"/>
      <c r="CZ322" s="37"/>
      <c r="DA322" s="37"/>
    </row>
    <row r="323" spans="1:105" x14ac:dyDescent="0.25">
      <c r="A323" s="68"/>
      <c r="B323" s="68"/>
      <c r="C323" s="68"/>
      <c r="D323" s="68"/>
      <c r="E323" s="68"/>
      <c r="F323" s="110" t="s">
        <v>383</v>
      </c>
      <c r="G323" s="110" t="s">
        <v>198</v>
      </c>
      <c r="H323" s="26" t="s">
        <v>513</v>
      </c>
      <c r="I323" s="129"/>
      <c r="J323" s="129"/>
      <c r="K323" s="129"/>
      <c r="L323" s="129"/>
      <c r="M323" s="129"/>
      <c r="N323" s="69"/>
      <c r="O323" s="68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7"/>
      <c r="BZ323" s="37"/>
      <c r="CA323" s="37"/>
      <c r="CB323" s="37"/>
      <c r="CC323" s="37"/>
      <c r="CD323" s="37"/>
      <c r="CE323" s="37"/>
      <c r="CF323" s="37"/>
      <c r="CG323" s="37"/>
      <c r="CH323" s="37"/>
      <c r="CI323" s="37"/>
      <c r="CJ323" s="37"/>
      <c r="CK323" s="37"/>
      <c r="CL323" s="37"/>
      <c r="CM323" s="37"/>
      <c r="CN323" s="37"/>
      <c r="CO323" s="37"/>
      <c r="CP323" s="37"/>
      <c r="CQ323" s="37"/>
      <c r="CR323" s="37"/>
      <c r="CS323" s="37"/>
      <c r="CT323" s="37"/>
      <c r="CU323" s="37"/>
      <c r="CV323" s="37"/>
      <c r="CW323" s="37"/>
      <c r="CX323" s="37"/>
      <c r="CY323" s="37"/>
      <c r="CZ323" s="37"/>
      <c r="DA323" s="37"/>
    </row>
    <row r="324" spans="1:105" x14ac:dyDescent="0.25">
      <c r="A324" s="68"/>
      <c r="B324" s="68"/>
      <c r="C324" s="68"/>
      <c r="D324" s="68"/>
      <c r="E324" s="68"/>
      <c r="F324" s="110" t="s">
        <v>384</v>
      </c>
      <c r="G324" s="110" t="s">
        <v>198</v>
      </c>
      <c r="H324" s="26" t="s">
        <v>513</v>
      </c>
      <c r="I324" s="129"/>
      <c r="J324" s="129"/>
      <c r="K324" s="129"/>
      <c r="L324" s="129"/>
      <c r="M324" s="129"/>
      <c r="N324" s="69"/>
      <c r="O324" s="68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  <c r="BO324" s="37"/>
      <c r="BP324" s="37"/>
      <c r="BQ324" s="37"/>
      <c r="BR324" s="37"/>
      <c r="BS324" s="37"/>
      <c r="BT324" s="37"/>
      <c r="BU324" s="37"/>
      <c r="BV324" s="37"/>
      <c r="BW324" s="37"/>
      <c r="BX324" s="37"/>
      <c r="BY324" s="37"/>
      <c r="BZ324" s="37"/>
      <c r="CA324" s="37"/>
      <c r="CB324" s="37"/>
      <c r="CC324" s="37"/>
      <c r="CD324" s="37"/>
      <c r="CE324" s="37"/>
      <c r="CF324" s="37"/>
      <c r="CG324" s="37"/>
      <c r="CH324" s="37"/>
      <c r="CI324" s="37"/>
      <c r="CJ324" s="37"/>
      <c r="CK324" s="37"/>
      <c r="CL324" s="37"/>
      <c r="CM324" s="37"/>
      <c r="CN324" s="37"/>
      <c r="CO324" s="37"/>
      <c r="CP324" s="37"/>
      <c r="CQ324" s="37"/>
      <c r="CR324" s="37"/>
      <c r="CS324" s="37"/>
      <c r="CT324" s="37"/>
      <c r="CU324" s="37"/>
      <c r="CV324" s="37"/>
      <c r="CW324" s="37"/>
      <c r="CX324" s="37"/>
      <c r="CY324" s="37"/>
      <c r="CZ324" s="37"/>
      <c r="DA324" s="37"/>
    </row>
    <row r="325" spans="1:105" x14ac:dyDescent="0.25">
      <c r="A325" s="68"/>
      <c r="B325" s="68"/>
      <c r="C325" s="68"/>
      <c r="D325" s="68"/>
      <c r="E325" s="68"/>
      <c r="F325" s="110" t="s">
        <v>385</v>
      </c>
      <c r="G325" s="110" t="s">
        <v>198</v>
      </c>
      <c r="H325" s="26" t="s">
        <v>513</v>
      </c>
      <c r="I325" s="129"/>
      <c r="J325" s="129"/>
      <c r="K325" s="129"/>
      <c r="L325" s="129"/>
      <c r="M325" s="129"/>
      <c r="N325" s="69"/>
      <c r="O325" s="68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  <c r="BO325" s="37"/>
      <c r="BP325" s="37"/>
      <c r="BQ325" s="37"/>
      <c r="BR325" s="37"/>
      <c r="BS325" s="37"/>
      <c r="BT325" s="37"/>
      <c r="BU325" s="37"/>
      <c r="BV325" s="37"/>
      <c r="BW325" s="37"/>
      <c r="BX325" s="37"/>
      <c r="BY325" s="37"/>
      <c r="BZ325" s="37"/>
      <c r="CA325" s="37"/>
      <c r="CB325" s="37"/>
      <c r="CC325" s="37"/>
      <c r="CD325" s="37"/>
      <c r="CE325" s="37"/>
      <c r="CF325" s="37"/>
      <c r="CG325" s="37"/>
      <c r="CH325" s="37"/>
      <c r="CI325" s="37"/>
      <c r="CJ325" s="37"/>
      <c r="CK325" s="37"/>
      <c r="CL325" s="37"/>
      <c r="CM325" s="37"/>
      <c r="CN325" s="37"/>
      <c r="CO325" s="37"/>
      <c r="CP325" s="37"/>
      <c r="CQ325" s="37"/>
      <c r="CR325" s="37"/>
      <c r="CS325" s="37"/>
      <c r="CT325" s="37"/>
      <c r="CU325" s="37"/>
      <c r="CV325" s="37"/>
      <c r="CW325" s="37"/>
      <c r="CX325" s="37"/>
      <c r="CY325" s="37"/>
      <c r="CZ325" s="37"/>
      <c r="DA325" s="37"/>
    </row>
    <row r="326" spans="1:105" x14ac:dyDescent="0.25">
      <c r="A326" s="68"/>
      <c r="B326" s="68"/>
      <c r="C326" s="68"/>
      <c r="D326" s="68"/>
      <c r="E326" s="68"/>
      <c r="F326" s="110" t="s">
        <v>213</v>
      </c>
      <c r="G326" s="110" t="s">
        <v>198</v>
      </c>
      <c r="H326" s="26" t="s">
        <v>37</v>
      </c>
      <c r="I326" s="129"/>
      <c r="J326" s="129"/>
      <c r="K326" s="129"/>
      <c r="L326" s="129"/>
      <c r="M326" s="129"/>
      <c r="N326" s="69"/>
      <c r="O326" s="68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  <c r="BU326" s="37"/>
      <c r="BV326" s="37"/>
      <c r="BW326" s="37"/>
      <c r="BX326" s="37"/>
      <c r="BY326" s="37"/>
      <c r="BZ326" s="37"/>
      <c r="CA326" s="37"/>
      <c r="CB326" s="37"/>
      <c r="CC326" s="37"/>
      <c r="CD326" s="37"/>
      <c r="CE326" s="37"/>
      <c r="CF326" s="37"/>
      <c r="CG326" s="37"/>
      <c r="CH326" s="37"/>
      <c r="CI326" s="37"/>
      <c r="CJ326" s="37"/>
      <c r="CK326" s="37"/>
      <c r="CL326" s="37"/>
      <c r="CM326" s="37"/>
      <c r="CN326" s="37"/>
      <c r="CO326" s="37"/>
      <c r="CP326" s="37"/>
      <c r="CQ326" s="37"/>
      <c r="CR326" s="37"/>
      <c r="CS326" s="37"/>
      <c r="CT326" s="37"/>
      <c r="CU326" s="37"/>
      <c r="CV326" s="37"/>
      <c r="CW326" s="37"/>
      <c r="CX326" s="37"/>
      <c r="CY326" s="37"/>
      <c r="CZ326" s="37"/>
      <c r="DA326" s="37"/>
    </row>
    <row r="327" spans="1:105" x14ac:dyDescent="0.25">
      <c r="A327" s="68"/>
      <c r="B327" s="68"/>
      <c r="C327" s="68"/>
      <c r="D327" s="68"/>
      <c r="E327" s="68"/>
      <c r="F327" s="110" t="s">
        <v>214</v>
      </c>
      <c r="G327" s="110" t="s">
        <v>198</v>
      </c>
      <c r="H327" s="26" t="s">
        <v>37</v>
      </c>
      <c r="I327" s="129"/>
      <c r="J327" s="129"/>
      <c r="K327" s="129"/>
      <c r="L327" s="129"/>
      <c r="M327" s="129"/>
      <c r="N327" s="69"/>
      <c r="O327" s="68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7"/>
      <c r="BZ327" s="37"/>
      <c r="CA327" s="37"/>
      <c r="CB327" s="37"/>
      <c r="CC327" s="37"/>
      <c r="CD327" s="37"/>
      <c r="CE327" s="37"/>
      <c r="CF327" s="37"/>
      <c r="CG327" s="37"/>
      <c r="CH327" s="37"/>
      <c r="CI327" s="37"/>
      <c r="CJ327" s="37"/>
      <c r="CK327" s="37"/>
      <c r="CL327" s="37"/>
      <c r="CM327" s="37"/>
      <c r="CN327" s="37"/>
      <c r="CO327" s="37"/>
      <c r="CP327" s="37"/>
      <c r="CQ327" s="37"/>
      <c r="CR327" s="37"/>
      <c r="CS327" s="37"/>
      <c r="CT327" s="37"/>
      <c r="CU327" s="37"/>
      <c r="CV327" s="37"/>
      <c r="CW327" s="37"/>
      <c r="CX327" s="37"/>
      <c r="CY327" s="37"/>
      <c r="CZ327" s="37"/>
      <c r="DA327" s="37"/>
    </row>
    <row r="328" spans="1:105" x14ac:dyDescent="0.25">
      <c r="A328" s="68"/>
      <c r="B328" s="68"/>
      <c r="C328" s="68"/>
      <c r="D328" s="68"/>
      <c r="E328" s="68"/>
      <c r="F328" s="110" t="s">
        <v>215</v>
      </c>
      <c r="G328" s="110" t="s">
        <v>198</v>
      </c>
      <c r="H328" s="26" t="s">
        <v>37</v>
      </c>
      <c r="I328" s="129"/>
      <c r="J328" s="129"/>
      <c r="K328" s="129"/>
      <c r="L328" s="129"/>
      <c r="M328" s="129"/>
      <c r="N328" s="69"/>
      <c r="O328" s="68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  <c r="BU328" s="37"/>
      <c r="BV328" s="37"/>
      <c r="BW328" s="37"/>
      <c r="BX328" s="37"/>
      <c r="BY328" s="37"/>
      <c r="BZ328" s="37"/>
      <c r="CA328" s="37"/>
      <c r="CB328" s="37"/>
      <c r="CC328" s="37"/>
      <c r="CD328" s="37"/>
      <c r="CE328" s="37"/>
      <c r="CF328" s="37"/>
      <c r="CG328" s="37"/>
      <c r="CH328" s="37"/>
      <c r="CI328" s="37"/>
      <c r="CJ328" s="37"/>
      <c r="CK328" s="37"/>
      <c r="CL328" s="37"/>
      <c r="CM328" s="37"/>
      <c r="CN328" s="37"/>
      <c r="CO328" s="37"/>
      <c r="CP328" s="37"/>
      <c r="CQ328" s="37"/>
      <c r="CR328" s="37"/>
      <c r="CS328" s="37"/>
      <c r="CT328" s="37"/>
      <c r="CU328" s="37"/>
      <c r="CV328" s="37"/>
      <c r="CW328" s="37"/>
      <c r="CX328" s="37"/>
      <c r="CY328" s="37"/>
      <c r="CZ328" s="37"/>
      <c r="DA328" s="37"/>
    </row>
    <row r="329" spans="1:105" x14ac:dyDescent="0.25">
      <c r="A329" s="68"/>
      <c r="B329" s="68"/>
      <c r="C329" s="68"/>
      <c r="D329" s="68"/>
      <c r="E329" s="68"/>
      <c r="F329" s="110" t="s">
        <v>216</v>
      </c>
      <c r="G329" s="110" t="s">
        <v>198</v>
      </c>
      <c r="H329" s="26" t="s">
        <v>37</v>
      </c>
      <c r="I329" s="129"/>
      <c r="J329" s="129"/>
      <c r="K329" s="129"/>
      <c r="L329" s="129"/>
      <c r="M329" s="129"/>
      <c r="N329" s="69"/>
      <c r="O329" s="68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  <c r="BO329" s="37"/>
      <c r="BP329" s="37"/>
      <c r="BQ329" s="37"/>
      <c r="BR329" s="37"/>
      <c r="BS329" s="37"/>
      <c r="BT329" s="37"/>
      <c r="BU329" s="37"/>
      <c r="BV329" s="37"/>
      <c r="BW329" s="37"/>
      <c r="BX329" s="37"/>
      <c r="BY329" s="37"/>
      <c r="BZ329" s="37"/>
      <c r="CA329" s="37"/>
      <c r="CB329" s="37"/>
      <c r="CC329" s="37"/>
      <c r="CD329" s="37"/>
      <c r="CE329" s="37"/>
      <c r="CF329" s="37"/>
      <c r="CG329" s="37"/>
      <c r="CH329" s="37"/>
      <c r="CI329" s="37"/>
      <c r="CJ329" s="37"/>
      <c r="CK329" s="37"/>
      <c r="CL329" s="37"/>
      <c r="CM329" s="37"/>
      <c r="CN329" s="37"/>
      <c r="CO329" s="37"/>
      <c r="CP329" s="37"/>
      <c r="CQ329" s="37"/>
      <c r="CR329" s="37"/>
      <c r="CS329" s="37"/>
      <c r="CT329" s="37"/>
      <c r="CU329" s="37"/>
      <c r="CV329" s="37"/>
      <c r="CW329" s="37"/>
      <c r="CX329" s="37"/>
      <c r="CY329" s="37"/>
      <c r="CZ329" s="37"/>
      <c r="DA329" s="37"/>
    </row>
    <row r="330" spans="1:105" x14ac:dyDescent="0.25">
      <c r="A330" s="68"/>
      <c r="B330" s="68"/>
      <c r="C330" s="68"/>
      <c r="D330" s="68"/>
      <c r="E330" s="68"/>
      <c r="F330" s="110" t="s">
        <v>91</v>
      </c>
      <c r="G330" s="110" t="s">
        <v>198</v>
      </c>
      <c r="H330" s="26" t="s">
        <v>37</v>
      </c>
      <c r="I330" s="129"/>
      <c r="J330" s="129"/>
      <c r="K330" s="129"/>
      <c r="L330" s="129"/>
      <c r="M330" s="129"/>
      <c r="N330" s="69"/>
      <c r="O330" s="68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/>
      <c r="CC330" s="37"/>
      <c r="CD330" s="37"/>
      <c r="CE330" s="37"/>
      <c r="CF330" s="37"/>
      <c r="CG330" s="37"/>
      <c r="CH330" s="37"/>
      <c r="CI330" s="37"/>
      <c r="CJ330" s="37"/>
      <c r="CK330" s="37"/>
      <c r="CL330" s="37"/>
      <c r="CM330" s="37"/>
      <c r="CN330" s="37"/>
      <c r="CO330" s="37"/>
      <c r="CP330" s="37"/>
      <c r="CQ330" s="37"/>
      <c r="CR330" s="37"/>
      <c r="CS330" s="37"/>
      <c r="CT330" s="37"/>
      <c r="CU330" s="37"/>
      <c r="CV330" s="37"/>
      <c r="CW330" s="37"/>
      <c r="CX330" s="37"/>
      <c r="CY330" s="37"/>
      <c r="CZ330" s="37"/>
      <c r="DA330" s="37"/>
    </row>
    <row r="331" spans="1:105" x14ac:dyDescent="0.25">
      <c r="A331" s="68"/>
      <c r="B331" s="68"/>
      <c r="C331" s="68"/>
      <c r="D331" s="68"/>
      <c r="E331" s="68"/>
      <c r="F331" s="110" t="s">
        <v>92</v>
      </c>
      <c r="G331" s="110" t="s">
        <v>198</v>
      </c>
      <c r="H331" s="26" t="s">
        <v>37</v>
      </c>
      <c r="I331" s="129"/>
      <c r="J331" s="129"/>
      <c r="K331" s="129"/>
      <c r="L331" s="129"/>
      <c r="M331" s="129"/>
      <c r="N331" s="69"/>
      <c r="O331" s="68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  <c r="BU331" s="37"/>
      <c r="BV331" s="37"/>
      <c r="BW331" s="37"/>
      <c r="BX331" s="37"/>
      <c r="BY331" s="37"/>
      <c r="BZ331" s="37"/>
      <c r="CA331" s="37"/>
      <c r="CB331" s="37"/>
      <c r="CC331" s="37"/>
      <c r="CD331" s="37"/>
      <c r="CE331" s="37"/>
      <c r="CF331" s="37"/>
      <c r="CG331" s="37"/>
      <c r="CH331" s="37"/>
      <c r="CI331" s="37"/>
      <c r="CJ331" s="37"/>
      <c r="CK331" s="37"/>
      <c r="CL331" s="37"/>
      <c r="CM331" s="37"/>
      <c r="CN331" s="37"/>
      <c r="CO331" s="37"/>
      <c r="CP331" s="37"/>
      <c r="CQ331" s="37"/>
      <c r="CR331" s="37"/>
      <c r="CS331" s="37"/>
      <c r="CT331" s="37"/>
      <c r="CU331" s="37"/>
      <c r="CV331" s="37"/>
      <c r="CW331" s="37"/>
      <c r="CX331" s="37"/>
      <c r="CY331" s="37"/>
      <c r="CZ331" s="37"/>
      <c r="DA331" s="37"/>
    </row>
    <row r="332" spans="1:105" x14ac:dyDescent="0.25">
      <c r="A332" s="68"/>
      <c r="B332" s="68"/>
      <c r="C332" s="68"/>
      <c r="D332" s="68"/>
      <c r="E332" s="68"/>
      <c r="F332" s="110" t="s">
        <v>93</v>
      </c>
      <c r="G332" s="110" t="s">
        <v>198</v>
      </c>
      <c r="H332" s="26" t="s">
        <v>37</v>
      </c>
      <c r="I332" s="129"/>
      <c r="J332" s="129"/>
      <c r="K332" s="129"/>
      <c r="L332" s="129"/>
      <c r="M332" s="129"/>
      <c r="N332" s="69"/>
      <c r="O332" s="68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7"/>
      <c r="BZ332" s="37"/>
      <c r="CA332" s="37"/>
      <c r="CB332" s="37"/>
      <c r="CC332" s="37"/>
      <c r="CD332" s="37"/>
      <c r="CE332" s="37"/>
      <c r="CF332" s="37"/>
      <c r="CG332" s="37"/>
      <c r="CH332" s="37"/>
      <c r="CI332" s="37"/>
      <c r="CJ332" s="37"/>
      <c r="CK332" s="37"/>
      <c r="CL332" s="37"/>
      <c r="CM332" s="37"/>
      <c r="CN332" s="37"/>
      <c r="CO332" s="37"/>
      <c r="CP332" s="37"/>
      <c r="CQ332" s="37"/>
      <c r="CR332" s="37"/>
      <c r="CS332" s="37"/>
      <c r="CT332" s="37"/>
      <c r="CU332" s="37"/>
      <c r="CV332" s="37"/>
      <c r="CW332" s="37"/>
      <c r="CX332" s="37"/>
      <c r="CY332" s="37"/>
      <c r="CZ332" s="37"/>
      <c r="DA332" s="37"/>
    </row>
    <row r="333" spans="1:105" x14ac:dyDescent="0.25">
      <c r="A333" s="68"/>
      <c r="B333" s="68"/>
      <c r="C333" s="68"/>
      <c r="D333" s="68"/>
      <c r="E333" s="68"/>
      <c r="F333" s="110" t="s">
        <v>94</v>
      </c>
      <c r="G333" s="110" t="s">
        <v>198</v>
      </c>
      <c r="H333" s="26" t="s">
        <v>37</v>
      </c>
      <c r="I333" s="129"/>
      <c r="J333" s="129"/>
      <c r="K333" s="129"/>
      <c r="L333" s="129"/>
      <c r="M333" s="129"/>
      <c r="N333" s="69"/>
      <c r="O333" s="68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  <c r="BO333" s="37"/>
      <c r="BP333" s="37"/>
      <c r="BQ333" s="37"/>
      <c r="BR333" s="37"/>
      <c r="BS333" s="37"/>
      <c r="BT333" s="37"/>
      <c r="BU333" s="37"/>
      <c r="BV333" s="37"/>
      <c r="BW333" s="37"/>
      <c r="BX333" s="37"/>
      <c r="BY333" s="37"/>
      <c r="BZ333" s="37"/>
      <c r="CA333" s="37"/>
      <c r="CB333" s="37"/>
      <c r="CC333" s="37"/>
      <c r="CD333" s="37"/>
      <c r="CE333" s="37"/>
      <c r="CF333" s="37"/>
      <c r="CG333" s="37"/>
      <c r="CH333" s="37"/>
      <c r="CI333" s="37"/>
      <c r="CJ333" s="37"/>
      <c r="CK333" s="37"/>
      <c r="CL333" s="37"/>
      <c r="CM333" s="37"/>
      <c r="CN333" s="37"/>
      <c r="CO333" s="37"/>
      <c r="CP333" s="37"/>
      <c r="CQ333" s="37"/>
      <c r="CR333" s="37"/>
      <c r="CS333" s="37"/>
      <c r="CT333" s="37"/>
      <c r="CU333" s="37"/>
      <c r="CV333" s="37"/>
      <c r="CW333" s="37"/>
      <c r="CX333" s="37"/>
      <c r="CY333" s="37"/>
      <c r="CZ333" s="37"/>
      <c r="DA333" s="37"/>
    </row>
    <row r="334" spans="1:105" x14ac:dyDescent="0.25">
      <c r="A334" s="68"/>
      <c r="B334" s="68"/>
      <c r="C334" s="68"/>
      <c r="D334" s="68"/>
      <c r="E334" s="68"/>
      <c r="F334" s="110" t="s">
        <v>217</v>
      </c>
      <c r="G334" s="110" t="s">
        <v>198</v>
      </c>
      <c r="H334" s="26" t="s">
        <v>37</v>
      </c>
      <c r="I334" s="129"/>
      <c r="J334" s="129"/>
      <c r="K334" s="129"/>
      <c r="L334" s="129"/>
      <c r="M334" s="129"/>
      <c r="N334" s="69"/>
      <c r="O334" s="68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  <c r="BU334" s="37"/>
      <c r="BV334" s="37"/>
      <c r="BW334" s="37"/>
      <c r="BX334" s="37"/>
      <c r="BY334" s="37"/>
      <c r="BZ334" s="37"/>
      <c r="CA334" s="37"/>
      <c r="CB334" s="37"/>
      <c r="CC334" s="37"/>
      <c r="CD334" s="37"/>
      <c r="CE334" s="37"/>
      <c r="CF334" s="37"/>
      <c r="CG334" s="37"/>
      <c r="CH334" s="37"/>
      <c r="CI334" s="37"/>
      <c r="CJ334" s="37"/>
      <c r="CK334" s="37"/>
      <c r="CL334" s="37"/>
      <c r="CM334" s="37"/>
      <c r="CN334" s="37"/>
      <c r="CO334" s="37"/>
      <c r="CP334" s="37"/>
      <c r="CQ334" s="37"/>
      <c r="CR334" s="37"/>
      <c r="CS334" s="37"/>
      <c r="CT334" s="37"/>
      <c r="CU334" s="37"/>
      <c r="CV334" s="37"/>
      <c r="CW334" s="37"/>
      <c r="CX334" s="37"/>
      <c r="CY334" s="37"/>
      <c r="CZ334" s="37"/>
      <c r="DA334" s="37"/>
    </row>
    <row r="335" spans="1:105" x14ac:dyDescent="0.25">
      <c r="A335" s="68"/>
      <c r="B335" s="68"/>
      <c r="C335" s="68"/>
      <c r="D335" s="68"/>
      <c r="E335" s="68"/>
      <c r="F335" s="110" t="s">
        <v>218</v>
      </c>
      <c r="G335" s="110" t="s">
        <v>198</v>
      </c>
      <c r="H335" s="26" t="s">
        <v>37</v>
      </c>
      <c r="I335" s="129"/>
      <c r="J335" s="129"/>
      <c r="K335" s="129"/>
      <c r="L335" s="129"/>
      <c r="M335" s="129"/>
      <c r="N335" s="69"/>
      <c r="O335" s="68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  <c r="BU335" s="37"/>
      <c r="BV335" s="37"/>
      <c r="BW335" s="37"/>
      <c r="BX335" s="37"/>
      <c r="BY335" s="37"/>
      <c r="BZ335" s="37"/>
      <c r="CA335" s="37"/>
      <c r="CB335" s="37"/>
      <c r="CC335" s="37"/>
      <c r="CD335" s="37"/>
      <c r="CE335" s="37"/>
      <c r="CF335" s="37"/>
      <c r="CG335" s="37"/>
      <c r="CH335" s="37"/>
      <c r="CI335" s="37"/>
      <c r="CJ335" s="37"/>
      <c r="CK335" s="37"/>
      <c r="CL335" s="37"/>
      <c r="CM335" s="37"/>
      <c r="CN335" s="37"/>
      <c r="CO335" s="37"/>
      <c r="CP335" s="37"/>
      <c r="CQ335" s="37"/>
      <c r="CR335" s="37"/>
      <c r="CS335" s="37"/>
      <c r="CT335" s="37"/>
      <c r="CU335" s="37"/>
      <c r="CV335" s="37"/>
      <c r="CW335" s="37"/>
      <c r="CX335" s="37"/>
      <c r="CY335" s="37"/>
      <c r="CZ335" s="37"/>
      <c r="DA335" s="37"/>
    </row>
    <row r="336" spans="1:105" x14ac:dyDescent="0.25">
      <c r="A336" s="68"/>
      <c r="B336" s="68"/>
      <c r="C336" s="68"/>
      <c r="D336" s="68"/>
      <c r="E336" s="68"/>
      <c r="F336" s="110" t="s">
        <v>219</v>
      </c>
      <c r="G336" s="110" t="s">
        <v>198</v>
      </c>
      <c r="H336" s="26" t="s">
        <v>37</v>
      </c>
      <c r="I336" s="129"/>
      <c r="J336" s="129"/>
      <c r="K336" s="129"/>
      <c r="L336" s="129"/>
      <c r="M336" s="129"/>
      <c r="N336" s="69"/>
      <c r="O336" s="68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  <c r="BU336" s="37"/>
      <c r="BV336" s="37"/>
      <c r="BW336" s="37"/>
      <c r="BX336" s="37"/>
      <c r="BY336" s="37"/>
      <c r="BZ336" s="37"/>
      <c r="CA336" s="37"/>
      <c r="CB336" s="37"/>
      <c r="CC336" s="37"/>
      <c r="CD336" s="37"/>
      <c r="CE336" s="37"/>
      <c r="CF336" s="37"/>
      <c r="CG336" s="37"/>
      <c r="CH336" s="37"/>
      <c r="CI336" s="37"/>
      <c r="CJ336" s="37"/>
      <c r="CK336" s="37"/>
      <c r="CL336" s="37"/>
      <c r="CM336" s="37"/>
      <c r="CN336" s="37"/>
      <c r="CO336" s="37"/>
      <c r="CP336" s="37"/>
      <c r="CQ336" s="37"/>
      <c r="CR336" s="37"/>
      <c r="CS336" s="37"/>
      <c r="CT336" s="37"/>
      <c r="CU336" s="37"/>
      <c r="CV336" s="37"/>
      <c r="CW336" s="37"/>
      <c r="CX336" s="37"/>
      <c r="CY336" s="37"/>
      <c r="CZ336" s="37"/>
      <c r="DA336" s="37"/>
    </row>
    <row r="337" spans="1:105" x14ac:dyDescent="0.25">
      <c r="A337" s="68"/>
      <c r="B337" s="68"/>
      <c r="C337" s="68"/>
      <c r="D337" s="68"/>
      <c r="E337" s="68"/>
      <c r="F337" s="110" t="s">
        <v>220</v>
      </c>
      <c r="G337" s="110" t="s">
        <v>198</v>
      </c>
      <c r="H337" s="26" t="s">
        <v>37</v>
      </c>
      <c r="I337" s="129"/>
      <c r="J337" s="129"/>
      <c r="K337" s="129"/>
      <c r="L337" s="129"/>
      <c r="M337" s="129"/>
      <c r="N337" s="69"/>
      <c r="O337" s="68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  <c r="BU337" s="37"/>
      <c r="BV337" s="37"/>
      <c r="BW337" s="37"/>
      <c r="BX337" s="37"/>
      <c r="BY337" s="37"/>
      <c r="BZ337" s="37"/>
      <c r="CA337" s="37"/>
      <c r="CB337" s="37"/>
      <c r="CC337" s="37"/>
      <c r="CD337" s="37"/>
      <c r="CE337" s="37"/>
      <c r="CF337" s="37"/>
      <c r="CG337" s="37"/>
      <c r="CH337" s="37"/>
      <c r="CI337" s="37"/>
      <c r="CJ337" s="37"/>
      <c r="CK337" s="37"/>
      <c r="CL337" s="37"/>
      <c r="CM337" s="37"/>
      <c r="CN337" s="37"/>
      <c r="CO337" s="37"/>
      <c r="CP337" s="37"/>
      <c r="CQ337" s="37"/>
      <c r="CR337" s="37"/>
      <c r="CS337" s="37"/>
      <c r="CT337" s="37"/>
      <c r="CU337" s="37"/>
      <c r="CV337" s="37"/>
      <c r="CW337" s="37"/>
      <c r="CX337" s="37"/>
      <c r="CY337" s="37"/>
      <c r="CZ337" s="37"/>
      <c r="DA337" s="37"/>
    </row>
    <row r="338" spans="1:105" x14ac:dyDescent="0.25">
      <c r="A338" s="68"/>
      <c r="B338" s="68"/>
      <c r="C338" s="68"/>
      <c r="D338" s="68"/>
      <c r="E338" s="68"/>
      <c r="F338" s="110" t="s">
        <v>221</v>
      </c>
      <c r="G338" s="110" t="s">
        <v>198</v>
      </c>
      <c r="H338" s="26" t="s">
        <v>37</v>
      </c>
      <c r="I338" s="129"/>
      <c r="J338" s="129"/>
      <c r="K338" s="129"/>
      <c r="L338" s="129"/>
      <c r="M338" s="129"/>
      <c r="N338" s="69"/>
      <c r="O338" s="68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7"/>
      <c r="BZ338" s="37"/>
      <c r="CA338" s="37"/>
      <c r="CB338" s="37"/>
      <c r="CC338" s="37"/>
      <c r="CD338" s="37"/>
      <c r="CE338" s="37"/>
      <c r="CF338" s="37"/>
      <c r="CG338" s="37"/>
      <c r="CH338" s="37"/>
      <c r="CI338" s="37"/>
      <c r="CJ338" s="37"/>
      <c r="CK338" s="37"/>
      <c r="CL338" s="37"/>
      <c r="CM338" s="37"/>
      <c r="CN338" s="37"/>
      <c r="CO338" s="37"/>
      <c r="CP338" s="37"/>
      <c r="CQ338" s="37"/>
      <c r="CR338" s="37"/>
      <c r="CS338" s="37"/>
      <c r="CT338" s="37"/>
      <c r="CU338" s="37"/>
      <c r="CV338" s="37"/>
      <c r="CW338" s="37"/>
      <c r="CX338" s="37"/>
      <c r="CY338" s="37"/>
      <c r="CZ338" s="37"/>
      <c r="DA338" s="37"/>
    </row>
    <row r="339" spans="1:105" x14ac:dyDescent="0.25">
      <c r="A339" s="68"/>
      <c r="B339" s="68"/>
      <c r="C339" s="68"/>
      <c r="D339" s="68"/>
      <c r="E339" s="68"/>
      <c r="F339" s="110" t="s">
        <v>222</v>
      </c>
      <c r="G339" s="110" t="s">
        <v>198</v>
      </c>
      <c r="H339" s="26" t="s">
        <v>37</v>
      </c>
      <c r="I339" s="129"/>
      <c r="J339" s="129"/>
      <c r="K339" s="129"/>
      <c r="L339" s="129"/>
      <c r="M339" s="129"/>
      <c r="N339" s="69"/>
      <c r="O339" s="68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37"/>
      <c r="CC339" s="37"/>
      <c r="CD339" s="37"/>
      <c r="CE339" s="37"/>
      <c r="CF339" s="37"/>
      <c r="CG339" s="37"/>
      <c r="CH339" s="37"/>
      <c r="CI339" s="37"/>
      <c r="CJ339" s="37"/>
      <c r="CK339" s="37"/>
      <c r="CL339" s="37"/>
      <c r="CM339" s="37"/>
      <c r="CN339" s="37"/>
      <c r="CO339" s="37"/>
      <c r="CP339" s="37"/>
      <c r="CQ339" s="37"/>
      <c r="CR339" s="37"/>
      <c r="CS339" s="37"/>
      <c r="CT339" s="37"/>
      <c r="CU339" s="37"/>
      <c r="CV339" s="37"/>
      <c r="CW339" s="37"/>
      <c r="CX339" s="37"/>
      <c r="CY339" s="37"/>
      <c r="CZ339" s="37"/>
      <c r="DA339" s="37"/>
    </row>
    <row r="340" spans="1:105" x14ac:dyDescent="0.25">
      <c r="A340" s="68"/>
      <c r="B340" s="68"/>
      <c r="C340" s="68"/>
      <c r="D340" s="68"/>
      <c r="E340" s="68"/>
      <c r="F340" s="110" t="s">
        <v>223</v>
      </c>
      <c r="G340" s="110" t="s">
        <v>198</v>
      </c>
      <c r="H340" s="26" t="s">
        <v>37</v>
      </c>
      <c r="I340" s="129"/>
      <c r="J340" s="129"/>
      <c r="K340" s="129"/>
      <c r="L340" s="129"/>
      <c r="M340" s="129"/>
      <c r="N340" s="69"/>
      <c r="O340" s="68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  <c r="BU340" s="37"/>
      <c r="BV340" s="37"/>
      <c r="BW340" s="37"/>
      <c r="BX340" s="37"/>
      <c r="BY340" s="37"/>
      <c r="BZ340" s="37"/>
      <c r="CA340" s="37"/>
      <c r="CB340" s="37"/>
      <c r="CC340" s="37"/>
      <c r="CD340" s="37"/>
      <c r="CE340" s="37"/>
      <c r="CF340" s="37"/>
      <c r="CG340" s="37"/>
      <c r="CH340" s="37"/>
      <c r="CI340" s="37"/>
      <c r="CJ340" s="37"/>
      <c r="CK340" s="37"/>
      <c r="CL340" s="37"/>
      <c r="CM340" s="37"/>
      <c r="CN340" s="37"/>
      <c r="CO340" s="37"/>
      <c r="CP340" s="37"/>
      <c r="CQ340" s="37"/>
      <c r="CR340" s="37"/>
      <c r="CS340" s="37"/>
      <c r="CT340" s="37"/>
      <c r="CU340" s="37"/>
      <c r="CV340" s="37"/>
      <c r="CW340" s="37"/>
      <c r="CX340" s="37"/>
      <c r="CY340" s="37"/>
      <c r="CZ340" s="37"/>
      <c r="DA340" s="37"/>
    </row>
    <row r="341" spans="1:105" x14ac:dyDescent="0.25">
      <c r="A341" s="68"/>
      <c r="B341" s="68"/>
      <c r="C341" s="68"/>
      <c r="D341" s="68"/>
      <c r="E341" s="68"/>
      <c r="F341" s="110" t="s">
        <v>386</v>
      </c>
      <c r="G341" s="110" t="s">
        <v>198</v>
      </c>
      <c r="H341" s="26" t="s">
        <v>36</v>
      </c>
      <c r="I341" s="129"/>
      <c r="J341" s="129"/>
      <c r="K341" s="129"/>
      <c r="L341" s="129"/>
      <c r="M341" s="129"/>
      <c r="N341" s="69"/>
      <c r="O341" s="68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7"/>
      <c r="BZ341" s="37"/>
      <c r="CA341" s="37"/>
      <c r="CB341" s="37"/>
      <c r="CC341" s="37"/>
      <c r="CD341" s="37"/>
      <c r="CE341" s="37"/>
      <c r="CF341" s="37"/>
      <c r="CG341" s="37"/>
      <c r="CH341" s="37"/>
      <c r="CI341" s="37"/>
      <c r="CJ341" s="37"/>
      <c r="CK341" s="37"/>
      <c r="CL341" s="37"/>
      <c r="CM341" s="37"/>
      <c r="CN341" s="37"/>
      <c r="CO341" s="37"/>
      <c r="CP341" s="37"/>
      <c r="CQ341" s="37"/>
      <c r="CR341" s="37"/>
      <c r="CS341" s="37"/>
      <c r="CT341" s="37"/>
      <c r="CU341" s="37"/>
      <c r="CV341" s="37"/>
      <c r="CW341" s="37"/>
      <c r="CX341" s="37"/>
      <c r="CY341" s="37"/>
      <c r="CZ341" s="37"/>
      <c r="DA341" s="37"/>
    </row>
    <row r="342" spans="1:105" x14ac:dyDescent="0.25">
      <c r="A342" s="68"/>
      <c r="B342" s="68"/>
      <c r="C342" s="68"/>
      <c r="D342" s="68"/>
      <c r="E342" s="68"/>
      <c r="F342" s="110" t="s">
        <v>387</v>
      </c>
      <c r="G342" s="110" t="s">
        <v>198</v>
      </c>
      <c r="H342" s="26" t="s">
        <v>36</v>
      </c>
      <c r="I342" s="129"/>
      <c r="J342" s="129"/>
      <c r="K342" s="129"/>
      <c r="L342" s="129"/>
      <c r="M342" s="129"/>
      <c r="N342" s="69"/>
      <c r="O342" s="68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7"/>
      <c r="BZ342" s="37"/>
      <c r="CA342" s="37"/>
      <c r="CB342" s="37"/>
      <c r="CC342" s="37"/>
      <c r="CD342" s="37"/>
      <c r="CE342" s="37"/>
      <c r="CF342" s="37"/>
      <c r="CG342" s="37"/>
      <c r="CH342" s="37"/>
      <c r="CI342" s="37"/>
      <c r="CJ342" s="37"/>
      <c r="CK342" s="37"/>
      <c r="CL342" s="37"/>
      <c r="CM342" s="37"/>
      <c r="CN342" s="37"/>
      <c r="CO342" s="37"/>
      <c r="CP342" s="37"/>
      <c r="CQ342" s="37"/>
      <c r="CR342" s="37"/>
      <c r="CS342" s="37"/>
      <c r="CT342" s="37"/>
      <c r="CU342" s="37"/>
      <c r="CV342" s="37"/>
      <c r="CW342" s="37"/>
      <c r="CX342" s="37"/>
      <c r="CY342" s="37"/>
      <c r="CZ342" s="37"/>
      <c r="DA342" s="37"/>
    </row>
    <row r="343" spans="1:105" x14ac:dyDescent="0.25">
      <c r="A343" s="68"/>
      <c r="B343" s="68"/>
      <c r="C343" s="68"/>
      <c r="D343" s="68"/>
      <c r="E343" s="68"/>
      <c r="F343" s="110" t="s">
        <v>388</v>
      </c>
      <c r="G343" s="110" t="s">
        <v>198</v>
      </c>
      <c r="H343" s="26" t="s">
        <v>36</v>
      </c>
      <c r="I343" s="129"/>
      <c r="J343" s="129"/>
      <c r="K343" s="129"/>
      <c r="L343" s="129"/>
      <c r="M343" s="129"/>
      <c r="N343" s="69"/>
      <c r="O343" s="68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  <c r="BU343" s="37"/>
      <c r="BV343" s="37"/>
      <c r="BW343" s="37"/>
      <c r="BX343" s="37"/>
      <c r="BY343" s="37"/>
      <c r="BZ343" s="37"/>
      <c r="CA343" s="37"/>
      <c r="CB343" s="37"/>
      <c r="CC343" s="37"/>
      <c r="CD343" s="37"/>
      <c r="CE343" s="37"/>
      <c r="CF343" s="37"/>
      <c r="CG343" s="37"/>
      <c r="CH343" s="37"/>
      <c r="CI343" s="37"/>
      <c r="CJ343" s="37"/>
      <c r="CK343" s="37"/>
      <c r="CL343" s="37"/>
      <c r="CM343" s="37"/>
      <c r="CN343" s="37"/>
      <c r="CO343" s="37"/>
      <c r="CP343" s="37"/>
      <c r="CQ343" s="37"/>
      <c r="CR343" s="37"/>
      <c r="CS343" s="37"/>
      <c r="CT343" s="37"/>
      <c r="CU343" s="37"/>
      <c r="CV343" s="37"/>
      <c r="CW343" s="37"/>
      <c r="CX343" s="37"/>
      <c r="CY343" s="37"/>
      <c r="CZ343" s="37"/>
      <c r="DA343" s="37"/>
    </row>
    <row r="344" spans="1:105" x14ac:dyDescent="0.25">
      <c r="A344" s="68"/>
      <c r="B344" s="68"/>
      <c r="C344" s="68"/>
      <c r="D344" s="68"/>
      <c r="E344" s="68"/>
      <c r="F344" s="110" t="s">
        <v>389</v>
      </c>
      <c r="G344" s="110" t="s">
        <v>198</v>
      </c>
      <c r="H344" s="26" t="s">
        <v>36</v>
      </c>
      <c r="I344" s="129"/>
      <c r="J344" s="129"/>
      <c r="K344" s="129"/>
      <c r="L344" s="129"/>
      <c r="M344" s="129"/>
      <c r="N344" s="69"/>
      <c r="O344" s="68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  <c r="BU344" s="37"/>
      <c r="BV344" s="37"/>
      <c r="BW344" s="37"/>
      <c r="BX344" s="37"/>
      <c r="BY344" s="37"/>
      <c r="BZ344" s="37"/>
      <c r="CA344" s="37"/>
      <c r="CB344" s="37"/>
      <c r="CC344" s="37"/>
      <c r="CD344" s="37"/>
      <c r="CE344" s="37"/>
      <c r="CF344" s="37"/>
      <c r="CG344" s="37"/>
      <c r="CH344" s="37"/>
      <c r="CI344" s="37"/>
      <c r="CJ344" s="37"/>
      <c r="CK344" s="37"/>
      <c r="CL344" s="37"/>
      <c r="CM344" s="37"/>
      <c r="CN344" s="37"/>
      <c r="CO344" s="37"/>
      <c r="CP344" s="37"/>
      <c r="CQ344" s="37"/>
      <c r="CR344" s="37"/>
      <c r="CS344" s="37"/>
      <c r="CT344" s="37"/>
      <c r="CU344" s="37"/>
      <c r="CV344" s="37"/>
      <c r="CW344" s="37"/>
      <c r="CX344" s="37"/>
      <c r="CY344" s="37"/>
      <c r="CZ344" s="37"/>
      <c r="DA344" s="37"/>
    </row>
    <row r="345" spans="1:105" x14ac:dyDescent="0.25">
      <c r="A345" s="68"/>
      <c r="B345" s="68"/>
      <c r="C345" s="68"/>
      <c r="D345" s="68"/>
      <c r="E345" s="68"/>
      <c r="F345" s="110" t="s">
        <v>106</v>
      </c>
      <c r="G345" s="110" t="s">
        <v>198</v>
      </c>
      <c r="H345" s="26" t="s">
        <v>36</v>
      </c>
      <c r="I345" s="129"/>
      <c r="J345" s="129"/>
      <c r="K345" s="129"/>
      <c r="L345" s="129"/>
      <c r="M345" s="129"/>
      <c r="N345" s="69"/>
      <c r="O345" s="68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  <c r="BU345" s="37"/>
      <c r="BV345" s="37"/>
      <c r="BW345" s="37"/>
      <c r="BX345" s="37"/>
      <c r="BY345" s="37"/>
      <c r="BZ345" s="37"/>
      <c r="CA345" s="37"/>
      <c r="CB345" s="37"/>
      <c r="CC345" s="37"/>
      <c r="CD345" s="37"/>
      <c r="CE345" s="37"/>
      <c r="CF345" s="37"/>
      <c r="CG345" s="37"/>
      <c r="CH345" s="37"/>
      <c r="CI345" s="37"/>
      <c r="CJ345" s="37"/>
      <c r="CK345" s="37"/>
      <c r="CL345" s="37"/>
      <c r="CM345" s="37"/>
      <c r="CN345" s="37"/>
      <c r="CO345" s="37"/>
      <c r="CP345" s="37"/>
      <c r="CQ345" s="37"/>
      <c r="CR345" s="37"/>
      <c r="CS345" s="37"/>
      <c r="CT345" s="37"/>
      <c r="CU345" s="37"/>
      <c r="CV345" s="37"/>
      <c r="CW345" s="37"/>
      <c r="CX345" s="37"/>
      <c r="CY345" s="37"/>
      <c r="CZ345" s="37"/>
      <c r="DA345" s="37"/>
    </row>
    <row r="346" spans="1:105" x14ac:dyDescent="0.25">
      <c r="A346" s="68"/>
      <c r="B346" s="68"/>
      <c r="C346" s="68"/>
      <c r="D346" s="68"/>
      <c r="E346" s="68"/>
      <c r="F346" s="110" t="s">
        <v>107</v>
      </c>
      <c r="G346" s="110" t="s">
        <v>198</v>
      </c>
      <c r="H346" s="26" t="s">
        <v>38</v>
      </c>
      <c r="I346" s="129"/>
      <c r="J346" s="129"/>
      <c r="K346" s="129"/>
      <c r="L346" s="129"/>
      <c r="M346" s="129"/>
      <c r="N346" s="69"/>
      <c r="O346" s="68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  <c r="BU346" s="37"/>
      <c r="BV346" s="37"/>
      <c r="BW346" s="37"/>
      <c r="BX346" s="37"/>
      <c r="BY346" s="37"/>
      <c r="BZ346" s="37"/>
      <c r="CA346" s="37"/>
      <c r="CB346" s="37"/>
      <c r="CC346" s="37"/>
      <c r="CD346" s="37"/>
      <c r="CE346" s="37"/>
      <c r="CF346" s="37"/>
      <c r="CG346" s="37"/>
      <c r="CH346" s="37"/>
      <c r="CI346" s="37"/>
      <c r="CJ346" s="37"/>
      <c r="CK346" s="37"/>
      <c r="CL346" s="37"/>
      <c r="CM346" s="37"/>
      <c r="CN346" s="37"/>
      <c r="CO346" s="37"/>
      <c r="CP346" s="37"/>
      <c r="CQ346" s="37"/>
      <c r="CR346" s="37"/>
      <c r="CS346" s="37"/>
      <c r="CT346" s="37"/>
      <c r="CU346" s="37"/>
      <c r="CV346" s="37"/>
      <c r="CW346" s="37"/>
      <c r="CX346" s="37"/>
      <c r="CY346" s="37"/>
      <c r="CZ346" s="37"/>
      <c r="DA346" s="37"/>
    </row>
    <row r="347" spans="1:105" x14ac:dyDescent="0.25">
      <c r="A347" s="68"/>
      <c r="B347" s="68"/>
      <c r="C347" s="68"/>
      <c r="D347" s="68"/>
      <c r="E347" s="68"/>
      <c r="F347" s="110" t="s">
        <v>390</v>
      </c>
      <c r="G347" s="110" t="s">
        <v>198</v>
      </c>
      <c r="H347" s="26" t="s">
        <v>36</v>
      </c>
      <c r="I347" s="129"/>
      <c r="J347" s="129"/>
      <c r="K347" s="129"/>
      <c r="L347" s="129"/>
      <c r="M347" s="129"/>
      <c r="N347" s="69"/>
      <c r="O347" s="68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  <c r="BU347" s="37"/>
      <c r="BV347" s="37"/>
      <c r="BW347" s="37"/>
      <c r="BX347" s="37"/>
      <c r="BY347" s="37"/>
      <c r="BZ347" s="37"/>
      <c r="CA347" s="37"/>
      <c r="CB347" s="37"/>
      <c r="CC347" s="37"/>
      <c r="CD347" s="37"/>
      <c r="CE347" s="37"/>
      <c r="CF347" s="37"/>
      <c r="CG347" s="37"/>
      <c r="CH347" s="37"/>
      <c r="CI347" s="37"/>
      <c r="CJ347" s="37"/>
      <c r="CK347" s="37"/>
      <c r="CL347" s="37"/>
      <c r="CM347" s="37"/>
      <c r="CN347" s="37"/>
      <c r="CO347" s="37"/>
      <c r="CP347" s="37"/>
      <c r="CQ347" s="37"/>
      <c r="CR347" s="37"/>
      <c r="CS347" s="37"/>
      <c r="CT347" s="37"/>
      <c r="CU347" s="37"/>
      <c r="CV347" s="37"/>
      <c r="CW347" s="37"/>
      <c r="CX347" s="37"/>
      <c r="CY347" s="37"/>
      <c r="CZ347" s="37"/>
      <c r="DA347" s="37"/>
    </row>
    <row r="348" spans="1:105" x14ac:dyDescent="0.25">
      <c r="A348" s="68"/>
      <c r="B348" s="68"/>
      <c r="C348" s="68"/>
      <c r="D348" s="68"/>
      <c r="E348" s="68"/>
      <c r="F348" s="110" t="s">
        <v>109</v>
      </c>
      <c r="G348" s="110" t="s">
        <v>198</v>
      </c>
      <c r="H348" s="26" t="s">
        <v>38</v>
      </c>
      <c r="I348" s="129"/>
      <c r="J348" s="129"/>
      <c r="K348" s="129"/>
      <c r="L348" s="129"/>
      <c r="M348" s="129"/>
      <c r="N348" s="69"/>
      <c r="O348" s="68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  <c r="CM348" s="37"/>
      <c r="CN348" s="37"/>
      <c r="CO348" s="37"/>
      <c r="CP348" s="37"/>
      <c r="CQ348" s="37"/>
      <c r="CR348" s="37"/>
      <c r="CS348" s="37"/>
      <c r="CT348" s="37"/>
      <c r="CU348" s="37"/>
      <c r="CV348" s="37"/>
      <c r="CW348" s="37"/>
      <c r="CX348" s="37"/>
      <c r="CY348" s="37"/>
      <c r="CZ348" s="37"/>
      <c r="DA348" s="37"/>
    </row>
    <row r="349" spans="1:105" x14ac:dyDescent="0.25">
      <c r="A349" s="68"/>
      <c r="B349" s="68"/>
      <c r="C349" s="68"/>
      <c r="D349" s="68"/>
      <c r="E349" s="68"/>
      <c r="F349" s="110" t="s">
        <v>391</v>
      </c>
      <c r="G349" s="110" t="s">
        <v>198</v>
      </c>
      <c r="H349" s="26" t="s">
        <v>38</v>
      </c>
      <c r="I349" s="129"/>
      <c r="J349" s="129"/>
      <c r="K349" s="129"/>
      <c r="L349" s="129"/>
      <c r="M349" s="129"/>
      <c r="N349" s="69"/>
      <c r="O349" s="68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  <c r="BO349" s="37"/>
      <c r="BP349" s="37"/>
      <c r="BQ349" s="37"/>
      <c r="BR349" s="37"/>
      <c r="BS349" s="37"/>
      <c r="BT349" s="37"/>
      <c r="BU349" s="37"/>
      <c r="BV349" s="37"/>
      <c r="BW349" s="37"/>
      <c r="BX349" s="37"/>
      <c r="BY349" s="37"/>
      <c r="BZ349" s="37"/>
      <c r="CA349" s="37"/>
      <c r="CB349" s="37"/>
      <c r="CC349" s="37"/>
      <c r="CD349" s="37"/>
      <c r="CE349" s="37"/>
      <c r="CF349" s="37"/>
      <c r="CG349" s="37"/>
      <c r="CH349" s="37"/>
      <c r="CI349" s="37"/>
      <c r="CJ349" s="37"/>
      <c r="CK349" s="37"/>
      <c r="CL349" s="37"/>
      <c r="CM349" s="37"/>
      <c r="CN349" s="37"/>
      <c r="CO349" s="37"/>
      <c r="CP349" s="37"/>
      <c r="CQ349" s="37"/>
      <c r="CR349" s="37"/>
      <c r="CS349" s="37"/>
      <c r="CT349" s="37"/>
      <c r="CU349" s="37"/>
      <c r="CV349" s="37"/>
      <c r="CW349" s="37"/>
      <c r="CX349" s="37"/>
      <c r="CY349" s="37"/>
      <c r="CZ349" s="37"/>
      <c r="DA349" s="37"/>
    </row>
    <row r="350" spans="1:105" x14ac:dyDescent="0.25">
      <c r="A350" s="68"/>
      <c r="B350" s="68"/>
      <c r="C350" s="68"/>
      <c r="D350" s="68"/>
      <c r="E350" s="68"/>
      <c r="F350" s="110" t="s">
        <v>392</v>
      </c>
      <c r="G350" s="110" t="s">
        <v>198</v>
      </c>
      <c r="H350" s="26" t="s">
        <v>38</v>
      </c>
      <c r="I350" s="129"/>
      <c r="J350" s="129"/>
      <c r="K350" s="129"/>
      <c r="L350" s="129"/>
      <c r="M350" s="129"/>
      <c r="N350" s="69"/>
      <c r="O350" s="68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7"/>
      <c r="BZ350" s="37"/>
      <c r="CA350" s="37"/>
      <c r="CB350" s="37"/>
      <c r="CC350" s="37"/>
      <c r="CD350" s="37"/>
      <c r="CE350" s="37"/>
      <c r="CF350" s="37"/>
      <c r="CG350" s="37"/>
      <c r="CH350" s="37"/>
      <c r="CI350" s="37"/>
      <c r="CJ350" s="37"/>
      <c r="CK350" s="37"/>
      <c r="CL350" s="37"/>
      <c r="CM350" s="37"/>
      <c r="CN350" s="37"/>
      <c r="CO350" s="37"/>
      <c r="CP350" s="37"/>
      <c r="CQ350" s="37"/>
      <c r="CR350" s="37"/>
      <c r="CS350" s="37"/>
      <c r="CT350" s="37"/>
      <c r="CU350" s="37"/>
      <c r="CV350" s="37"/>
      <c r="CW350" s="37"/>
      <c r="CX350" s="37"/>
      <c r="CY350" s="37"/>
      <c r="CZ350" s="37"/>
      <c r="DA350" s="37"/>
    </row>
    <row r="351" spans="1:105" x14ac:dyDescent="0.25">
      <c r="A351" s="68"/>
      <c r="B351" s="68"/>
      <c r="C351" s="68"/>
      <c r="D351" s="68"/>
      <c r="E351" s="68"/>
      <c r="F351" s="110" t="s">
        <v>112</v>
      </c>
      <c r="G351" s="110" t="s">
        <v>198</v>
      </c>
      <c r="H351" s="26" t="s">
        <v>38</v>
      </c>
      <c r="I351" s="129"/>
      <c r="J351" s="129"/>
      <c r="K351" s="129"/>
      <c r="L351" s="129"/>
      <c r="M351" s="129"/>
      <c r="N351" s="69"/>
      <c r="O351" s="68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  <c r="BU351" s="37"/>
      <c r="BV351" s="37"/>
      <c r="BW351" s="37"/>
      <c r="BX351" s="37"/>
      <c r="BY351" s="37"/>
      <c r="BZ351" s="37"/>
      <c r="CA351" s="37"/>
      <c r="CB351" s="37"/>
      <c r="CC351" s="37"/>
      <c r="CD351" s="37"/>
      <c r="CE351" s="37"/>
      <c r="CF351" s="37"/>
      <c r="CG351" s="37"/>
      <c r="CH351" s="37"/>
      <c r="CI351" s="37"/>
      <c r="CJ351" s="37"/>
      <c r="CK351" s="37"/>
      <c r="CL351" s="37"/>
      <c r="CM351" s="37"/>
      <c r="CN351" s="37"/>
      <c r="CO351" s="37"/>
      <c r="CP351" s="37"/>
      <c r="CQ351" s="37"/>
      <c r="CR351" s="37"/>
      <c r="CS351" s="37"/>
      <c r="CT351" s="37"/>
      <c r="CU351" s="37"/>
      <c r="CV351" s="37"/>
      <c r="CW351" s="37"/>
      <c r="CX351" s="37"/>
      <c r="CY351" s="37"/>
      <c r="CZ351" s="37"/>
      <c r="DA351" s="37"/>
    </row>
    <row r="352" spans="1:105" x14ac:dyDescent="0.25">
      <c r="A352" s="68"/>
      <c r="B352" s="68"/>
      <c r="C352" s="68"/>
      <c r="D352" s="68"/>
      <c r="E352" s="68"/>
      <c r="F352" s="110" t="s">
        <v>113</v>
      </c>
      <c r="G352" s="110" t="s">
        <v>198</v>
      </c>
      <c r="H352" s="26" t="s">
        <v>38</v>
      </c>
      <c r="I352" s="129"/>
      <c r="J352" s="129"/>
      <c r="K352" s="129"/>
      <c r="L352" s="129"/>
      <c r="M352" s="129"/>
      <c r="N352" s="69"/>
      <c r="O352" s="68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37"/>
      <c r="BZ352" s="37"/>
      <c r="CA352" s="37"/>
      <c r="CB352" s="37"/>
      <c r="CC352" s="37"/>
      <c r="CD352" s="37"/>
      <c r="CE352" s="37"/>
      <c r="CF352" s="37"/>
      <c r="CG352" s="37"/>
      <c r="CH352" s="37"/>
      <c r="CI352" s="37"/>
      <c r="CJ352" s="37"/>
      <c r="CK352" s="37"/>
      <c r="CL352" s="37"/>
      <c r="CM352" s="37"/>
      <c r="CN352" s="37"/>
      <c r="CO352" s="37"/>
      <c r="CP352" s="37"/>
      <c r="CQ352" s="37"/>
      <c r="CR352" s="37"/>
      <c r="CS352" s="37"/>
      <c r="CT352" s="37"/>
      <c r="CU352" s="37"/>
      <c r="CV352" s="37"/>
      <c r="CW352" s="37"/>
      <c r="CX352" s="37"/>
      <c r="CY352" s="37"/>
      <c r="CZ352" s="37"/>
      <c r="DA352" s="37"/>
    </row>
    <row r="353" spans="1:105" x14ac:dyDescent="0.25">
      <c r="A353" s="68"/>
      <c r="B353" s="68"/>
      <c r="C353" s="68"/>
      <c r="D353" s="68"/>
      <c r="E353" s="68"/>
      <c r="F353" s="110" t="s">
        <v>114</v>
      </c>
      <c r="G353" s="110" t="s">
        <v>198</v>
      </c>
      <c r="H353" s="26" t="s">
        <v>38</v>
      </c>
      <c r="I353" s="129"/>
      <c r="J353" s="129"/>
      <c r="K353" s="129"/>
      <c r="L353" s="129"/>
      <c r="M353" s="129"/>
      <c r="N353" s="69"/>
      <c r="O353" s="68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  <c r="BU353" s="37"/>
      <c r="BV353" s="37"/>
      <c r="BW353" s="37"/>
      <c r="BX353" s="37"/>
      <c r="BY353" s="37"/>
      <c r="BZ353" s="37"/>
      <c r="CA353" s="37"/>
      <c r="CB353" s="37"/>
      <c r="CC353" s="37"/>
      <c r="CD353" s="37"/>
      <c r="CE353" s="37"/>
      <c r="CF353" s="37"/>
      <c r="CG353" s="37"/>
      <c r="CH353" s="37"/>
      <c r="CI353" s="37"/>
      <c r="CJ353" s="37"/>
      <c r="CK353" s="37"/>
      <c r="CL353" s="37"/>
      <c r="CM353" s="37"/>
      <c r="CN353" s="37"/>
      <c r="CO353" s="37"/>
      <c r="CP353" s="37"/>
      <c r="CQ353" s="37"/>
      <c r="CR353" s="37"/>
      <c r="CS353" s="37"/>
      <c r="CT353" s="37"/>
      <c r="CU353" s="37"/>
      <c r="CV353" s="37"/>
      <c r="CW353" s="37"/>
      <c r="CX353" s="37"/>
      <c r="CY353" s="37"/>
      <c r="CZ353" s="37"/>
      <c r="DA353" s="37"/>
    </row>
    <row r="354" spans="1:105" x14ac:dyDescent="0.25">
      <c r="A354" s="68"/>
      <c r="B354" s="68"/>
      <c r="C354" s="68"/>
      <c r="D354" s="68"/>
      <c r="E354" s="68"/>
      <c r="F354" s="110" t="s">
        <v>224</v>
      </c>
      <c r="G354" s="110" t="s">
        <v>198</v>
      </c>
      <c r="H354" s="26" t="s">
        <v>35</v>
      </c>
      <c r="I354" s="129"/>
      <c r="J354" s="129"/>
      <c r="K354" s="129"/>
      <c r="L354" s="129"/>
      <c r="M354" s="129"/>
      <c r="N354" s="69"/>
      <c r="O354" s="68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  <c r="BU354" s="37"/>
      <c r="BV354" s="37"/>
      <c r="BW354" s="37"/>
      <c r="BX354" s="37"/>
      <c r="BY354" s="37"/>
      <c r="BZ354" s="37"/>
      <c r="CA354" s="37"/>
      <c r="CB354" s="37"/>
      <c r="CC354" s="37"/>
      <c r="CD354" s="37"/>
      <c r="CE354" s="37"/>
      <c r="CF354" s="37"/>
      <c r="CG354" s="37"/>
      <c r="CH354" s="37"/>
      <c r="CI354" s="37"/>
      <c r="CJ354" s="37"/>
      <c r="CK354" s="37"/>
      <c r="CL354" s="37"/>
      <c r="CM354" s="37"/>
      <c r="CN354" s="37"/>
      <c r="CO354" s="37"/>
      <c r="CP354" s="37"/>
      <c r="CQ354" s="37"/>
      <c r="CR354" s="37"/>
      <c r="CS354" s="37"/>
      <c r="CT354" s="37"/>
      <c r="CU354" s="37"/>
      <c r="CV354" s="37"/>
      <c r="CW354" s="37"/>
      <c r="CX354" s="37"/>
      <c r="CY354" s="37"/>
      <c r="CZ354" s="37"/>
      <c r="DA354" s="37"/>
    </row>
    <row r="355" spans="1:105" x14ac:dyDescent="0.25">
      <c r="A355" s="68"/>
      <c r="B355" s="68"/>
      <c r="C355" s="68"/>
      <c r="D355" s="68"/>
      <c r="E355" s="68"/>
      <c r="F355" s="110" t="s">
        <v>225</v>
      </c>
      <c r="G355" s="110" t="s">
        <v>198</v>
      </c>
      <c r="H355" s="26" t="s">
        <v>35</v>
      </c>
      <c r="I355" s="129"/>
      <c r="J355" s="129"/>
      <c r="K355" s="129"/>
      <c r="L355" s="129"/>
      <c r="M355" s="129"/>
      <c r="N355" s="69"/>
      <c r="O355" s="68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  <c r="BU355" s="37"/>
      <c r="BV355" s="37"/>
      <c r="BW355" s="37"/>
      <c r="BX355" s="37"/>
      <c r="BY355" s="37"/>
      <c r="BZ355" s="37"/>
      <c r="CA355" s="37"/>
      <c r="CB355" s="37"/>
      <c r="CC355" s="37"/>
      <c r="CD355" s="37"/>
      <c r="CE355" s="37"/>
      <c r="CF355" s="37"/>
      <c r="CG355" s="37"/>
      <c r="CH355" s="37"/>
      <c r="CI355" s="37"/>
      <c r="CJ355" s="37"/>
      <c r="CK355" s="37"/>
      <c r="CL355" s="37"/>
      <c r="CM355" s="37"/>
      <c r="CN355" s="37"/>
      <c r="CO355" s="37"/>
      <c r="CP355" s="37"/>
      <c r="CQ355" s="37"/>
      <c r="CR355" s="37"/>
      <c r="CS355" s="37"/>
      <c r="CT355" s="37"/>
      <c r="CU355" s="37"/>
      <c r="CV355" s="37"/>
      <c r="CW355" s="37"/>
      <c r="CX355" s="37"/>
      <c r="CY355" s="37"/>
      <c r="CZ355" s="37"/>
      <c r="DA355" s="37"/>
    </row>
    <row r="356" spans="1:105" x14ac:dyDescent="0.25">
      <c r="A356" s="68"/>
      <c r="B356" s="68"/>
      <c r="C356" s="68"/>
      <c r="D356" s="68"/>
      <c r="E356" s="68"/>
      <c r="F356" s="110" t="s">
        <v>117</v>
      </c>
      <c r="G356" s="110" t="s">
        <v>198</v>
      </c>
      <c r="H356" s="26" t="s">
        <v>35</v>
      </c>
      <c r="I356" s="129"/>
      <c r="J356" s="129"/>
      <c r="K356" s="129"/>
      <c r="L356" s="129"/>
      <c r="M356" s="129"/>
      <c r="N356" s="69"/>
      <c r="O356" s="68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  <c r="BU356" s="37"/>
      <c r="BV356" s="37"/>
      <c r="BW356" s="37"/>
      <c r="BX356" s="37"/>
      <c r="BY356" s="37"/>
      <c r="BZ356" s="37"/>
      <c r="CA356" s="37"/>
      <c r="CB356" s="37"/>
      <c r="CC356" s="37"/>
      <c r="CD356" s="37"/>
      <c r="CE356" s="37"/>
      <c r="CF356" s="37"/>
      <c r="CG356" s="37"/>
      <c r="CH356" s="37"/>
      <c r="CI356" s="37"/>
      <c r="CJ356" s="37"/>
      <c r="CK356" s="37"/>
      <c r="CL356" s="37"/>
      <c r="CM356" s="37"/>
      <c r="CN356" s="37"/>
      <c r="CO356" s="37"/>
      <c r="CP356" s="37"/>
      <c r="CQ356" s="37"/>
      <c r="CR356" s="37"/>
      <c r="CS356" s="37"/>
      <c r="CT356" s="37"/>
      <c r="CU356" s="37"/>
      <c r="CV356" s="37"/>
      <c r="CW356" s="37"/>
      <c r="CX356" s="37"/>
      <c r="CY356" s="37"/>
      <c r="CZ356" s="37"/>
      <c r="DA356" s="37"/>
    </row>
    <row r="357" spans="1:105" x14ac:dyDescent="0.25">
      <c r="A357" s="68"/>
      <c r="B357" s="68"/>
      <c r="C357" s="68"/>
      <c r="D357" s="68"/>
      <c r="E357" s="68"/>
      <c r="F357" s="110" t="s">
        <v>118</v>
      </c>
      <c r="G357" s="110" t="s">
        <v>198</v>
      </c>
      <c r="H357" s="26" t="s">
        <v>35</v>
      </c>
      <c r="I357" s="129"/>
      <c r="J357" s="129"/>
      <c r="K357" s="129"/>
      <c r="L357" s="129"/>
      <c r="M357" s="129"/>
      <c r="N357" s="69"/>
      <c r="O357" s="68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  <c r="BU357" s="37"/>
      <c r="BV357" s="37"/>
      <c r="BW357" s="37"/>
      <c r="BX357" s="37"/>
      <c r="BY357" s="37"/>
      <c r="BZ357" s="37"/>
      <c r="CA357" s="37"/>
      <c r="CB357" s="37"/>
      <c r="CC357" s="37"/>
      <c r="CD357" s="37"/>
      <c r="CE357" s="37"/>
      <c r="CF357" s="37"/>
      <c r="CG357" s="37"/>
      <c r="CH357" s="37"/>
      <c r="CI357" s="37"/>
      <c r="CJ357" s="37"/>
      <c r="CK357" s="37"/>
      <c r="CL357" s="37"/>
      <c r="CM357" s="37"/>
      <c r="CN357" s="37"/>
      <c r="CO357" s="37"/>
      <c r="CP357" s="37"/>
      <c r="CQ357" s="37"/>
      <c r="CR357" s="37"/>
      <c r="CS357" s="37"/>
      <c r="CT357" s="37"/>
      <c r="CU357" s="37"/>
      <c r="CV357" s="37"/>
      <c r="CW357" s="37"/>
      <c r="CX357" s="37"/>
      <c r="CY357" s="37"/>
      <c r="CZ357" s="37"/>
      <c r="DA357" s="37"/>
    </row>
    <row r="358" spans="1:105" x14ac:dyDescent="0.25">
      <c r="A358" s="68"/>
      <c r="B358" s="68"/>
      <c r="C358" s="68"/>
      <c r="D358" s="68"/>
      <c r="E358" s="68"/>
      <c r="F358" s="110" t="s">
        <v>119</v>
      </c>
      <c r="G358" s="110" t="s">
        <v>198</v>
      </c>
      <c r="H358" s="26" t="s">
        <v>35</v>
      </c>
      <c r="I358" s="129"/>
      <c r="J358" s="129"/>
      <c r="K358" s="129"/>
      <c r="L358" s="129"/>
      <c r="M358" s="129"/>
      <c r="N358" s="69"/>
      <c r="O358" s="68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  <c r="BU358" s="37"/>
      <c r="BV358" s="37"/>
      <c r="BW358" s="37"/>
      <c r="BX358" s="37"/>
      <c r="BY358" s="37"/>
      <c r="BZ358" s="37"/>
      <c r="CA358" s="37"/>
      <c r="CB358" s="37"/>
      <c r="CC358" s="37"/>
      <c r="CD358" s="37"/>
      <c r="CE358" s="37"/>
      <c r="CF358" s="37"/>
      <c r="CG358" s="37"/>
      <c r="CH358" s="37"/>
      <c r="CI358" s="37"/>
      <c r="CJ358" s="37"/>
      <c r="CK358" s="37"/>
      <c r="CL358" s="37"/>
      <c r="CM358" s="37"/>
      <c r="CN358" s="37"/>
      <c r="CO358" s="37"/>
      <c r="CP358" s="37"/>
      <c r="CQ358" s="37"/>
      <c r="CR358" s="37"/>
      <c r="CS358" s="37"/>
      <c r="CT358" s="37"/>
      <c r="CU358" s="37"/>
      <c r="CV358" s="37"/>
      <c r="CW358" s="37"/>
      <c r="CX358" s="37"/>
      <c r="CY358" s="37"/>
      <c r="CZ358" s="37"/>
      <c r="DA358" s="37"/>
    </row>
    <row r="359" spans="1:105" x14ac:dyDescent="0.25">
      <c r="A359" s="68"/>
      <c r="B359" s="68"/>
      <c r="C359" s="68"/>
      <c r="D359" s="68"/>
      <c r="E359" s="68"/>
      <c r="F359" s="110" t="s">
        <v>226</v>
      </c>
      <c r="G359" s="110" t="s">
        <v>198</v>
      </c>
      <c r="H359" s="26" t="s">
        <v>35</v>
      </c>
      <c r="I359" s="129"/>
      <c r="J359" s="129"/>
      <c r="K359" s="129"/>
      <c r="L359" s="129"/>
      <c r="M359" s="129"/>
      <c r="N359" s="69"/>
      <c r="O359" s="68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  <c r="BU359" s="37"/>
      <c r="BV359" s="37"/>
      <c r="BW359" s="37"/>
      <c r="BX359" s="37"/>
      <c r="BY359" s="37"/>
      <c r="BZ359" s="37"/>
      <c r="CA359" s="37"/>
      <c r="CB359" s="37"/>
      <c r="CC359" s="37"/>
      <c r="CD359" s="37"/>
      <c r="CE359" s="37"/>
      <c r="CF359" s="37"/>
      <c r="CG359" s="37"/>
      <c r="CH359" s="37"/>
      <c r="CI359" s="37"/>
      <c r="CJ359" s="37"/>
      <c r="CK359" s="37"/>
      <c r="CL359" s="37"/>
      <c r="CM359" s="37"/>
      <c r="CN359" s="37"/>
      <c r="CO359" s="37"/>
      <c r="CP359" s="37"/>
      <c r="CQ359" s="37"/>
      <c r="CR359" s="37"/>
      <c r="CS359" s="37"/>
      <c r="CT359" s="37"/>
      <c r="CU359" s="37"/>
      <c r="CV359" s="37"/>
      <c r="CW359" s="37"/>
      <c r="CX359" s="37"/>
      <c r="CY359" s="37"/>
      <c r="CZ359" s="37"/>
      <c r="DA359" s="37"/>
    </row>
    <row r="360" spans="1:105" x14ac:dyDescent="0.25">
      <c r="A360" s="68"/>
      <c r="B360" s="68"/>
      <c r="C360" s="68"/>
      <c r="D360" s="68"/>
      <c r="E360" s="68"/>
      <c r="F360" s="110" t="s">
        <v>227</v>
      </c>
      <c r="G360" s="110" t="s">
        <v>198</v>
      </c>
      <c r="H360" s="26" t="s">
        <v>35</v>
      </c>
      <c r="I360" s="129"/>
      <c r="J360" s="129"/>
      <c r="K360" s="129"/>
      <c r="L360" s="129"/>
      <c r="M360" s="129"/>
      <c r="N360" s="69"/>
      <c r="O360" s="68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  <c r="BU360" s="37"/>
      <c r="BV360" s="37"/>
      <c r="BW360" s="37"/>
      <c r="BX360" s="37"/>
      <c r="BY360" s="37"/>
      <c r="BZ360" s="37"/>
      <c r="CA360" s="37"/>
      <c r="CB360" s="37"/>
      <c r="CC360" s="37"/>
      <c r="CD360" s="37"/>
      <c r="CE360" s="37"/>
      <c r="CF360" s="37"/>
      <c r="CG360" s="37"/>
      <c r="CH360" s="37"/>
      <c r="CI360" s="37"/>
      <c r="CJ360" s="37"/>
      <c r="CK360" s="37"/>
      <c r="CL360" s="37"/>
      <c r="CM360" s="37"/>
      <c r="CN360" s="37"/>
      <c r="CO360" s="37"/>
      <c r="CP360" s="37"/>
      <c r="CQ360" s="37"/>
      <c r="CR360" s="37"/>
      <c r="CS360" s="37"/>
      <c r="CT360" s="37"/>
      <c r="CU360" s="37"/>
      <c r="CV360" s="37"/>
      <c r="CW360" s="37"/>
      <c r="CX360" s="37"/>
      <c r="CY360" s="37"/>
      <c r="CZ360" s="37"/>
      <c r="DA360" s="37"/>
    </row>
    <row r="361" spans="1:105" x14ac:dyDescent="0.25">
      <c r="A361" s="68"/>
      <c r="B361" s="68"/>
      <c r="C361" s="68"/>
      <c r="D361" s="68"/>
      <c r="E361" s="68"/>
      <c r="F361" s="110" t="s">
        <v>228</v>
      </c>
      <c r="G361" s="110" t="s">
        <v>198</v>
      </c>
      <c r="H361" s="26" t="s">
        <v>35</v>
      </c>
      <c r="I361" s="129"/>
      <c r="J361" s="129"/>
      <c r="K361" s="129"/>
      <c r="L361" s="129"/>
      <c r="M361" s="129"/>
      <c r="N361" s="69"/>
      <c r="O361" s="68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  <c r="BU361" s="37"/>
      <c r="BV361" s="37"/>
      <c r="BW361" s="37"/>
      <c r="BX361" s="37"/>
      <c r="BY361" s="37"/>
      <c r="BZ361" s="37"/>
      <c r="CA361" s="37"/>
      <c r="CB361" s="37"/>
      <c r="CC361" s="37"/>
      <c r="CD361" s="37"/>
      <c r="CE361" s="37"/>
      <c r="CF361" s="37"/>
      <c r="CG361" s="37"/>
      <c r="CH361" s="37"/>
      <c r="CI361" s="37"/>
      <c r="CJ361" s="37"/>
      <c r="CK361" s="37"/>
      <c r="CL361" s="37"/>
      <c r="CM361" s="37"/>
      <c r="CN361" s="37"/>
      <c r="CO361" s="37"/>
      <c r="CP361" s="37"/>
      <c r="CQ361" s="37"/>
      <c r="CR361" s="37"/>
      <c r="CS361" s="37"/>
      <c r="CT361" s="37"/>
      <c r="CU361" s="37"/>
      <c r="CV361" s="37"/>
      <c r="CW361" s="37"/>
      <c r="CX361" s="37"/>
      <c r="CY361" s="37"/>
      <c r="CZ361" s="37"/>
      <c r="DA361" s="37"/>
    </row>
    <row r="362" spans="1:105" x14ac:dyDescent="0.25">
      <c r="A362" s="68"/>
      <c r="B362" s="68"/>
      <c r="C362" s="68"/>
      <c r="D362" s="68"/>
      <c r="E362" s="68"/>
      <c r="F362" s="110" t="s">
        <v>367</v>
      </c>
      <c r="G362" s="110" t="s">
        <v>198</v>
      </c>
      <c r="H362" s="26" t="s">
        <v>35</v>
      </c>
      <c r="I362" s="129"/>
      <c r="J362" s="129"/>
      <c r="K362" s="129"/>
      <c r="L362" s="129"/>
      <c r="M362" s="129"/>
      <c r="N362" s="69"/>
      <c r="O362" s="68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  <c r="BU362" s="37"/>
      <c r="BV362" s="37"/>
      <c r="BW362" s="37"/>
      <c r="BX362" s="37"/>
      <c r="BY362" s="37"/>
      <c r="BZ362" s="37"/>
      <c r="CA362" s="37"/>
      <c r="CB362" s="37"/>
      <c r="CC362" s="37"/>
      <c r="CD362" s="37"/>
      <c r="CE362" s="37"/>
      <c r="CF362" s="37"/>
      <c r="CG362" s="37"/>
      <c r="CH362" s="37"/>
      <c r="CI362" s="37"/>
      <c r="CJ362" s="37"/>
      <c r="CK362" s="37"/>
      <c r="CL362" s="37"/>
      <c r="CM362" s="37"/>
      <c r="CN362" s="37"/>
      <c r="CO362" s="37"/>
      <c r="CP362" s="37"/>
      <c r="CQ362" s="37"/>
      <c r="CR362" s="37"/>
      <c r="CS362" s="37"/>
      <c r="CT362" s="37"/>
      <c r="CU362" s="37"/>
      <c r="CV362" s="37"/>
      <c r="CW362" s="37"/>
      <c r="CX362" s="37"/>
      <c r="CY362" s="37"/>
      <c r="CZ362" s="37"/>
      <c r="DA362" s="37"/>
    </row>
    <row r="363" spans="1:105" x14ac:dyDescent="0.25">
      <c r="A363" s="68"/>
      <c r="B363" s="68"/>
      <c r="C363" s="68"/>
      <c r="D363" s="68"/>
      <c r="E363" s="68"/>
      <c r="F363" s="110" t="s">
        <v>393</v>
      </c>
      <c r="G363" s="110" t="s">
        <v>198</v>
      </c>
      <c r="H363" s="26" t="s">
        <v>35</v>
      </c>
      <c r="I363" s="129"/>
      <c r="J363" s="129"/>
      <c r="K363" s="129"/>
      <c r="L363" s="129"/>
      <c r="M363" s="129"/>
      <c r="N363" s="69"/>
      <c r="O363" s="68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  <c r="BU363" s="37"/>
      <c r="BV363" s="37"/>
      <c r="BW363" s="37"/>
      <c r="BX363" s="37"/>
      <c r="BY363" s="37"/>
      <c r="BZ363" s="37"/>
      <c r="CA363" s="37"/>
      <c r="CB363" s="37"/>
      <c r="CC363" s="37"/>
      <c r="CD363" s="37"/>
      <c r="CE363" s="37"/>
      <c r="CF363" s="37"/>
      <c r="CG363" s="37"/>
      <c r="CH363" s="37"/>
      <c r="CI363" s="37"/>
      <c r="CJ363" s="37"/>
      <c r="CK363" s="37"/>
      <c r="CL363" s="37"/>
      <c r="CM363" s="37"/>
      <c r="CN363" s="37"/>
      <c r="CO363" s="37"/>
      <c r="CP363" s="37"/>
      <c r="CQ363" s="37"/>
      <c r="CR363" s="37"/>
      <c r="CS363" s="37"/>
      <c r="CT363" s="37"/>
      <c r="CU363" s="37"/>
      <c r="CV363" s="37"/>
      <c r="CW363" s="37"/>
      <c r="CX363" s="37"/>
      <c r="CY363" s="37"/>
      <c r="CZ363" s="37"/>
      <c r="DA363" s="37"/>
    </row>
    <row r="364" spans="1:105" x14ac:dyDescent="0.25">
      <c r="A364" s="68"/>
      <c r="B364" s="68"/>
      <c r="C364" s="68"/>
      <c r="D364" s="68"/>
      <c r="E364" s="68"/>
      <c r="F364" s="110" t="s">
        <v>125</v>
      </c>
      <c r="G364" s="110" t="s">
        <v>198</v>
      </c>
      <c r="H364" s="26" t="s">
        <v>35</v>
      </c>
      <c r="I364" s="129"/>
      <c r="J364" s="129"/>
      <c r="K364" s="129"/>
      <c r="L364" s="129"/>
      <c r="M364" s="129"/>
      <c r="N364" s="69"/>
      <c r="O364" s="68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  <c r="BU364" s="37"/>
      <c r="BV364" s="37"/>
      <c r="BW364" s="37"/>
      <c r="BX364" s="37"/>
      <c r="BY364" s="37"/>
      <c r="BZ364" s="37"/>
      <c r="CA364" s="37"/>
      <c r="CB364" s="37"/>
      <c r="CC364" s="37"/>
      <c r="CD364" s="37"/>
      <c r="CE364" s="37"/>
      <c r="CF364" s="37"/>
      <c r="CG364" s="37"/>
      <c r="CH364" s="37"/>
      <c r="CI364" s="37"/>
      <c r="CJ364" s="37"/>
      <c r="CK364" s="37"/>
      <c r="CL364" s="37"/>
      <c r="CM364" s="37"/>
      <c r="CN364" s="37"/>
      <c r="CO364" s="37"/>
      <c r="CP364" s="37"/>
      <c r="CQ364" s="37"/>
      <c r="CR364" s="37"/>
      <c r="CS364" s="37"/>
      <c r="CT364" s="37"/>
      <c r="CU364" s="37"/>
      <c r="CV364" s="37"/>
      <c r="CW364" s="37"/>
      <c r="CX364" s="37"/>
      <c r="CY364" s="37"/>
      <c r="CZ364" s="37"/>
      <c r="DA364" s="37"/>
    </row>
    <row r="365" spans="1:105" x14ac:dyDescent="0.25">
      <c r="A365" s="68"/>
      <c r="B365" s="68"/>
      <c r="C365" s="68"/>
      <c r="D365" s="68"/>
      <c r="E365" s="68"/>
      <c r="F365" s="110" t="s">
        <v>126</v>
      </c>
      <c r="G365" s="110" t="s">
        <v>198</v>
      </c>
      <c r="H365" s="26" t="s">
        <v>36</v>
      </c>
      <c r="I365" s="129"/>
      <c r="J365" s="129"/>
      <c r="K365" s="129"/>
      <c r="L365" s="129"/>
      <c r="M365" s="129"/>
      <c r="N365" s="69"/>
      <c r="O365" s="68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  <c r="BU365" s="37"/>
      <c r="BV365" s="37"/>
      <c r="BW365" s="37"/>
      <c r="BX365" s="37"/>
      <c r="BY365" s="37"/>
      <c r="BZ365" s="37"/>
      <c r="CA365" s="37"/>
      <c r="CB365" s="37"/>
      <c r="CC365" s="37"/>
      <c r="CD365" s="37"/>
      <c r="CE365" s="37"/>
      <c r="CF365" s="37"/>
      <c r="CG365" s="37"/>
      <c r="CH365" s="37"/>
      <c r="CI365" s="37"/>
      <c r="CJ365" s="37"/>
      <c r="CK365" s="37"/>
      <c r="CL365" s="37"/>
      <c r="CM365" s="37"/>
      <c r="CN365" s="37"/>
      <c r="CO365" s="37"/>
      <c r="CP365" s="37"/>
      <c r="CQ365" s="37"/>
      <c r="CR365" s="37"/>
      <c r="CS365" s="37"/>
      <c r="CT365" s="37"/>
      <c r="CU365" s="37"/>
      <c r="CV365" s="37"/>
      <c r="CW365" s="37"/>
      <c r="CX365" s="37"/>
      <c r="CY365" s="37"/>
      <c r="CZ365" s="37"/>
      <c r="DA365" s="37"/>
    </row>
    <row r="366" spans="1:105" x14ac:dyDescent="0.25">
      <c r="A366" s="68"/>
      <c r="B366" s="68"/>
      <c r="C366" s="68"/>
      <c r="D366" s="68"/>
      <c r="E366" s="68"/>
      <c r="F366" s="110" t="s">
        <v>127</v>
      </c>
      <c r="G366" s="110" t="s">
        <v>198</v>
      </c>
      <c r="H366" s="26" t="s">
        <v>36</v>
      </c>
      <c r="I366" s="129"/>
      <c r="J366" s="129"/>
      <c r="K366" s="129"/>
      <c r="L366" s="129"/>
      <c r="M366" s="129"/>
      <c r="N366" s="69"/>
      <c r="O366" s="68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  <c r="BU366" s="37"/>
      <c r="BV366" s="37"/>
      <c r="BW366" s="37"/>
      <c r="BX366" s="37"/>
      <c r="BY366" s="37"/>
      <c r="BZ366" s="37"/>
      <c r="CA366" s="37"/>
      <c r="CB366" s="37"/>
      <c r="CC366" s="37"/>
      <c r="CD366" s="37"/>
      <c r="CE366" s="37"/>
      <c r="CF366" s="37"/>
      <c r="CG366" s="37"/>
      <c r="CH366" s="37"/>
      <c r="CI366" s="37"/>
      <c r="CJ366" s="37"/>
      <c r="CK366" s="37"/>
      <c r="CL366" s="37"/>
      <c r="CM366" s="37"/>
      <c r="CN366" s="37"/>
      <c r="CO366" s="37"/>
      <c r="CP366" s="37"/>
      <c r="CQ366" s="37"/>
      <c r="CR366" s="37"/>
      <c r="CS366" s="37"/>
      <c r="CT366" s="37"/>
      <c r="CU366" s="37"/>
      <c r="CV366" s="37"/>
      <c r="CW366" s="37"/>
      <c r="CX366" s="37"/>
      <c r="CY366" s="37"/>
      <c r="CZ366" s="37"/>
      <c r="DA366" s="37"/>
    </row>
    <row r="367" spans="1:105" x14ac:dyDescent="0.25">
      <c r="A367" s="68"/>
      <c r="B367" s="68"/>
      <c r="C367" s="68"/>
      <c r="D367" s="68"/>
      <c r="E367" s="68"/>
      <c r="F367" s="110" t="s">
        <v>394</v>
      </c>
      <c r="G367" s="110" t="s">
        <v>198</v>
      </c>
      <c r="H367" s="26" t="s">
        <v>38</v>
      </c>
      <c r="I367" s="129"/>
      <c r="J367" s="129"/>
      <c r="K367" s="129"/>
      <c r="L367" s="129"/>
      <c r="M367" s="129"/>
      <c r="N367" s="69"/>
      <c r="O367" s="68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  <c r="BU367" s="37"/>
      <c r="BV367" s="37"/>
      <c r="BW367" s="37"/>
      <c r="BX367" s="37"/>
      <c r="BY367" s="37"/>
      <c r="BZ367" s="37"/>
      <c r="CA367" s="37"/>
      <c r="CB367" s="37"/>
      <c r="CC367" s="37"/>
      <c r="CD367" s="37"/>
      <c r="CE367" s="37"/>
      <c r="CF367" s="37"/>
      <c r="CG367" s="37"/>
      <c r="CH367" s="37"/>
      <c r="CI367" s="37"/>
      <c r="CJ367" s="37"/>
      <c r="CK367" s="37"/>
      <c r="CL367" s="37"/>
      <c r="CM367" s="37"/>
      <c r="CN367" s="37"/>
      <c r="CO367" s="37"/>
      <c r="CP367" s="37"/>
      <c r="CQ367" s="37"/>
      <c r="CR367" s="37"/>
      <c r="CS367" s="37"/>
      <c r="CT367" s="37"/>
      <c r="CU367" s="37"/>
      <c r="CV367" s="37"/>
      <c r="CW367" s="37"/>
      <c r="CX367" s="37"/>
      <c r="CY367" s="37"/>
      <c r="CZ367" s="37"/>
      <c r="DA367" s="37"/>
    </row>
    <row r="368" spans="1:105" x14ac:dyDescent="0.25">
      <c r="A368" s="68"/>
      <c r="B368" s="68"/>
      <c r="C368" s="68"/>
      <c r="D368" s="68"/>
      <c r="E368" s="68"/>
      <c r="F368" s="110" t="s">
        <v>395</v>
      </c>
      <c r="G368" s="110" t="s">
        <v>198</v>
      </c>
      <c r="H368" s="26" t="s">
        <v>38</v>
      </c>
      <c r="I368" s="129"/>
      <c r="J368" s="129"/>
      <c r="K368" s="129"/>
      <c r="L368" s="129"/>
      <c r="M368" s="129"/>
      <c r="N368" s="69"/>
      <c r="O368" s="68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  <c r="BU368" s="37"/>
      <c r="BV368" s="37"/>
      <c r="BW368" s="37"/>
      <c r="BX368" s="37"/>
      <c r="BY368" s="37"/>
      <c r="BZ368" s="37"/>
      <c r="CA368" s="37"/>
      <c r="CB368" s="37"/>
      <c r="CC368" s="37"/>
      <c r="CD368" s="37"/>
      <c r="CE368" s="37"/>
      <c r="CF368" s="37"/>
      <c r="CG368" s="37"/>
      <c r="CH368" s="37"/>
      <c r="CI368" s="37"/>
      <c r="CJ368" s="37"/>
      <c r="CK368" s="37"/>
      <c r="CL368" s="37"/>
      <c r="CM368" s="37"/>
      <c r="CN368" s="37"/>
      <c r="CO368" s="37"/>
      <c r="CP368" s="37"/>
      <c r="CQ368" s="37"/>
      <c r="CR368" s="37"/>
      <c r="CS368" s="37"/>
      <c r="CT368" s="37"/>
      <c r="CU368" s="37"/>
      <c r="CV368" s="37"/>
      <c r="CW368" s="37"/>
      <c r="CX368" s="37"/>
      <c r="CY368" s="37"/>
      <c r="CZ368" s="37"/>
      <c r="DA368" s="37"/>
    </row>
    <row r="369" spans="1:105" x14ac:dyDescent="0.25">
      <c r="A369" s="68"/>
      <c r="B369" s="68"/>
      <c r="C369" s="68"/>
      <c r="D369" s="68"/>
      <c r="E369" s="68"/>
      <c r="F369" s="110" t="s">
        <v>229</v>
      </c>
      <c r="G369" s="110" t="s">
        <v>198</v>
      </c>
      <c r="H369" s="26" t="s">
        <v>513</v>
      </c>
      <c r="I369" s="129"/>
      <c r="J369" s="129"/>
      <c r="K369" s="129"/>
      <c r="L369" s="129"/>
      <c r="M369" s="129"/>
      <c r="N369" s="69"/>
      <c r="O369" s="68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  <c r="BU369" s="37"/>
      <c r="BV369" s="37"/>
      <c r="BW369" s="37"/>
      <c r="BX369" s="37"/>
      <c r="BY369" s="37"/>
      <c r="BZ369" s="37"/>
      <c r="CA369" s="37"/>
      <c r="CB369" s="37"/>
      <c r="CC369" s="37"/>
      <c r="CD369" s="37"/>
      <c r="CE369" s="37"/>
      <c r="CF369" s="37"/>
      <c r="CG369" s="37"/>
      <c r="CH369" s="37"/>
      <c r="CI369" s="37"/>
      <c r="CJ369" s="37"/>
      <c r="CK369" s="37"/>
      <c r="CL369" s="37"/>
      <c r="CM369" s="37"/>
      <c r="CN369" s="37"/>
      <c r="CO369" s="37"/>
      <c r="CP369" s="37"/>
      <c r="CQ369" s="37"/>
      <c r="CR369" s="37"/>
      <c r="CS369" s="37"/>
      <c r="CT369" s="37"/>
      <c r="CU369" s="37"/>
      <c r="CV369" s="37"/>
      <c r="CW369" s="37"/>
      <c r="CX369" s="37"/>
      <c r="CY369" s="37"/>
      <c r="CZ369" s="37"/>
      <c r="DA369" s="37"/>
    </row>
    <row r="370" spans="1:105" x14ac:dyDescent="0.25">
      <c r="A370" s="68"/>
      <c r="B370" s="68"/>
      <c r="C370" s="68"/>
      <c r="D370" s="68"/>
      <c r="E370" s="68"/>
      <c r="F370" s="112" t="s">
        <v>230</v>
      </c>
      <c r="G370" s="112" t="s">
        <v>198</v>
      </c>
      <c r="H370" s="27" t="s">
        <v>513</v>
      </c>
      <c r="I370" s="129"/>
      <c r="J370" s="129"/>
      <c r="K370" s="129"/>
      <c r="L370" s="129"/>
      <c r="M370" s="129"/>
      <c r="N370" s="69"/>
      <c r="O370" s="68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  <c r="BT370" s="37"/>
      <c r="BU370" s="37"/>
      <c r="BV370" s="37"/>
      <c r="BW370" s="37"/>
      <c r="BX370" s="37"/>
      <c r="BY370" s="37"/>
      <c r="BZ370" s="37"/>
      <c r="CA370" s="37"/>
      <c r="CB370" s="37"/>
      <c r="CC370" s="37"/>
      <c r="CD370" s="37"/>
      <c r="CE370" s="37"/>
      <c r="CF370" s="37"/>
      <c r="CG370" s="37"/>
      <c r="CH370" s="37"/>
      <c r="CI370" s="37"/>
      <c r="CJ370" s="37"/>
      <c r="CK370" s="37"/>
      <c r="CL370" s="37"/>
      <c r="CM370" s="37"/>
      <c r="CN370" s="37"/>
      <c r="CO370" s="37"/>
      <c r="CP370" s="37"/>
      <c r="CQ370" s="37"/>
      <c r="CR370" s="37"/>
      <c r="CS370" s="37"/>
      <c r="CT370" s="37"/>
      <c r="CU370" s="37"/>
      <c r="CV370" s="37"/>
      <c r="CW370" s="37"/>
      <c r="CX370" s="37"/>
      <c r="CY370" s="37"/>
      <c r="CZ370" s="37"/>
      <c r="DA370" s="37"/>
    </row>
    <row r="371" spans="1:105" x14ac:dyDescent="0.25">
      <c r="A371" s="68"/>
      <c r="B371" s="68"/>
      <c r="C371" s="68"/>
      <c r="D371" s="68"/>
      <c r="E371" s="68"/>
      <c r="F371" s="68"/>
      <c r="G371" s="68"/>
      <c r="H371" s="69"/>
      <c r="I371" s="69"/>
      <c r="J371" s="69"/>
      <c r="K371" s="69"/>
      <c r="L371" s="69"/>
      <c r="M371" s="69"/>
      <c r="N371" s="69"/>
      <c r="O371" s="68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  <c r="CQ371" s="37"/>
      <c r="CR371" s="37"/>
      <c r="CS371" s="37"/>
      <c r="CT371" s="37"/>
      <c r="CU371" s="37"/>
      <c r="CV371" s="37"/>
      <c r="CW371" s="37"/>
      <c r="CX371" s="37"/>
      <c r="CY371" s="37"/>
      <c r="CZ371" s="37"/>
      <c r="DA371" s="37"/>
    </row>
    <row r="372" spans="1:105" x14ac:dyDescent="0.25">
      <c r="A372" s="96"/>
      <c r="B372" s="96"/>
      <c r="C372" s="105" t="s">
        <v>695</v>
      </c>
      <c r="D372" s="105"/>
      <c r="E372" s="105"/>
      <c r="F372" s="105"/>
      <c r="G372" s="105"/>
      <c r="H372" s="106"/>
      <c r="I372" s="106"/>
      <c r="J372" s="106"/>
      <c r="K372" s="106"/>
      <c r="L372" s="106"/>
      <c r="M372" s="106"/>
      <c r="N372" s="106"/>
      <c r="O372" s="105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</row>
    <row r="373" spans="1:105" x14ac:dyDescent="0.25">
      <c r="A373" s="68"/>
      <c r="B373" s="68"/>
      <c r="C373" s="104"/>
      <c r="D373" s="104"/>
      <c r="E373" s="68"/>
      <c r="F373" s="68"/>
      <c r="G373" s="68"/>
      <c r="H373" s="69"/>
      <c r="I373" s="69"/>
      <c r="J373" s="69"/>
      <c r="K373" s="69"/>
      <c r="L373" s="69"/>
      <c r="M373" s="69"/>
      <c r="N373" s="69"/>
      <c r="O373" s="68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</row>
    <row r="374" spans="1:105" x14ac:dyDescent="0.25">
      <c r="A374" s="68"/>
      <c r="B374" s="68"/>
      <c r="C374" s="104"/>
      <c r="D374" s="104" t="s">
        <v>696</v>
      </c>
      <c r="E374" s="68"/>
      <c r="F374" s="68"/>
      <c r="G374" s="68"/>
      <c r="H374" s="69"/>
      <c r="I374" s="69"/>
      <c r="J374" s="69"/>
      <c r="K374" s="69"/>
      <c r="L374" s="69"/>
      <c r="M374" s="69"/>
      <c r="N374" s="69"/>
      <c r="O374" s="68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</row>
    <row r="375" spans="1:105" x14ac:dyDescent="0.25">
      <c r="A375" s="68"/>
      <c r="B375" s="68"/>
      <c r="C375" s="104"/>
      <c r="D375" s="104"/>
      <c r="E375" s="68"/>
      <c r="F375" s="68"/>
      <c r="G375" s="68"/>
      <c r="H375" s="69"/>
      <c r="I375" s="69"/>
      <c r="J375" s="69"/>
      <c r="K375" s="69"/>
      <c r="L375" s="69"/>
      <c r="M375" s="69"/>
      <c r="N375" s="69"/>
      <c r="O375" s="68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</row>
    <row r="376" spans="1:105" x14ac:dyDescent="0.25">
      <c r="A376" s="110"/>
      <c r="B376" s="68"/>
      <c r="C376" s="68"/>
      <c r="D376" s="104"/>
      <c r="E376" s="107" t="s">
        <v>697</v>
      </c>
      <c r="F376" s="68"/>
      <c r="G376" s="68"/>
      <c r="H376" s="69"/>
      <c r="I376" s="127" t="s">
        <v>314</v>
      </c>
      <c r="J376" s="127"/>
      <c r="K376" s="127"/>
      <c r="L376" s="127"/>
      <c r="M376" s="127"/>
      <c r="N376" s="127"/>
      <c r="O376" s="110" t="s">
        <v>566</v>
      </c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</row>
    <row r="377" spans="1:105" x14ac:dyDescent="0.25">
      <c r="A377" s="68"/>
      <c r="B377" s="68"/>
      <c r="C377" s="68"/>
      <c r="D377" s="68"/>
      <c r="E377" s="68"/>
      <c r="F377" s="108" t="s">
        <v>166</v>
      </c>
      <c r="G377" s="108" t="s">
        <v>179</v>
      </c>
      <c r="H377" s="33">
        <v>0.25</v>
      </c>
      <c r="I377" s="129"/>
      <c r="J377" s="129"/>
      <c r="K377" s="129"/>
      <c r="L377" s="129"/>
      <c r="M377" s="129"/>
      <c r="N377" s="69"/>
      <c r="O377" s="68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</row>
    <row r="378" spans="1:105" x14ac:dyDescent="0.25">
      <c r="A378" s="68"/>
      <c r="B378" s="68"/>
      <c r="C378" s="68"/>
      <c r="D378" s="68"/>
      <c r="E378" s="68"/>
      <c r="F378" s="110" t="s">
        <v>40</v>
      </c>
      <c r="G378" s="110" t="s">
        <v>179</v>
      </c>
      <c r="H378" s="26">
        <v>0.5</v>
      </c>
      <c r="I378" s="129"/>
      <c r="J378" s="129"/>
      <c r="K378" s="129"/>
      <c r="L378" s="129"/>
      <c r="M378" s="129"/>
      <c r="N378" s="69"/>
      <c r="O378" s="68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  <c r="CM378" s="37"/>
      <c r="CN378" s="37"/>
      <c r="CO378" s="37"/>
      <c r="CP378" s="37"/>
      <c r="CQ378" s="37"/>
      <c r="CR378" s="37"/>
      <c r="CS378" s="37"/>
      <c r="CT378" s="37"/>
      <c r="CU378" s="37"/>
      <c r="CV378" s="37"/>
      <c r="CW378" s="37"/>
      <c r="CX378" s="37"/>
      <c r="CY378" s="37"/>
      <c r="CZ378" s="37"/>
      <c r="DA378" s="37"/>
    </row>
    <row r="379" spans="1:105" x14ac:dyDescent="0.25">
      <c r="A379" s="68"/>
      <c r="B379" s="68"/>
      <c r="C379" s="68"/>
      <c r="D379" s="68"/>
      <c r="E379" s="68"/>
      <c r="F379" s="112" t="s">
        <v>165</v>
      </c>
      <c r="G379" s="112" t="s">
        <v>179</v>
      </c>
      <c r="H379" s="27">
        <v>1</v>
      </c>
      <c r="I379" s="129"/>
      <c r="J379" s="129"/>
      <c r="K379" s="129"/>
      <c r="L379" s="129"/>
      <c r="M379" s="129"/>
      <c r="N379" s="69"/>
      <c r="O379" s="68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  <c r="BY379" s="37"/>
      <c r="BZ379" s="37"/>
      <c r="CA379" s="37"/>
      <c r="CB379" s="37"/>
      <c r="CC379" s="37"/>
      <c r="CD379" s="37"/>
      <c r="CE379" s="37"/>
      <c r="CF379" s="37"/>
      <c r="CG379" s="37"/>
      <c r="CH379" s="37"/>
      <c r="CI379" s="37"/>
      <c r="CJ379" s="37"/>
      <c r="CK379" s="37"/>
      <c r="CL379" s="37"/>
      <c r="CM379" s="37"/>
      <c r="CN379" s="37"/>
      <c r="CO379" s="37"/>
      <c r="CP379" s="37"/>
      <c r="CQ379" s="37"/>
      <c r="CR379" s="37"/>
      <c r="CS379" s="37"/>
      <c r="CT379" s="37"/>
      <c r="CU379" s="37"/>
      <c r="CV379" s="37"/>
      <c r="CW379" s="37"/>
      <c r="CX379" s="37"/>
      <c r="CY379" s="37"/>
      <c r="CZ379" s="37"/>
      <c r="DA379" s="37"/>
    </row>
    <row r="380" spans="1:105" x14ac:dyDescent="0.25">
      <c r="A380" s="68"/>
      <c r="B380" s="68"/>
      <c r="C380" s="68"/>
      <c r="D380" s="68"/>
      <c r="E380" s="68"/>
      <c r="F380" s="68"/>
      <c r="G380" s="68"/>
      <c r="H380" s="69"/>
      <c r="I380" s="69"/>
      <c r="J380" s="69"/>
      <c r="K380" s="69"/>
      <c r="L380" s="69"/>
      <c r="M380" s="69"/>
      <c r="N380" s="69"/>
      <c r="O380" s="68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  <c r="BY380" s="37"/>
      <c r="BZ380" s="37"/>
      <c r="CA380" s="37"/>
      <c r="CB380" s="37"/>
      <c r="CC380" s="37"/>
      <c r="CD380" s="37"/>
      <c r="CE380" s="37"/>
      <c r="CF380" s="37"/>
      <c r="CG380" s="37"/>
      <c r="CH380" s="37"/>
      <c r="CI380" s="37"/>
      <c r="CJ380" s="37"/>
      <c r="CK380" s="37"/>
      <c r="CL380" s="37"/>
      <c r="CM380" s="37"/>
      <c r="CN380" s="37"/>
      <c r="CO380" s="37"/>
      <c r="CP380" s="37"/>
      <c r="CQ380" s="37"/>
      <c r="CR380" s="37"/>
      <c r="CS380" s="37"/>
      <c r="CT380" s="37"/>
      <c r="CU380" s="37"/>
      <c r="CV380" s="37"/>
      <c r="CW380" s="37"/>
      <c r="CX380" s="37"/>
      <c r="CY380" s="37"/>
      <c r="CZ380" s="37"/>
      <c r="DA380" s="37"/>
    </row>
    <row r="381" spans="1:105" x14ac:dyDescent="0.25">
      <c r="A381" s="96"/>
      <c r="B381" s="96"/>
      <c r="C381" s="105" t="s">
        <v>698</v>
      </c>
      <c r="D381" s="105"/>
      <c r="E381" s="105"/>
      <c r="F381" s="105"/>
      <c r="G381" s="105"/>
      <c r="H381" s="106"/>
      <c r="I381" s="106"/>
      <c r="J381" s="106"/>
      <c r="K381" s="106"/>
      <c r="L381" s="106"/>
      <c r="M381" s="106"/>
      <c r="N381" s="106"/>
      <c r="O381" s="105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  <c r="BU381" s="37"/>
      <c r="BV381" s="37"/>
      <c r="BW381" s="37"/>
      <c r="BX381" s="37"/>
      <c r="BY381" s="37"/>
      <c r="BZ381" s="37"/>
      <c r="CA381" s="37"/>
      <c r="CB381" s="37"/>
      <c r="CC381" s="37"/>
      <c r="CD381" s="37"/>
      <c r="CE381" s="37"/>
      <c r="CF381" s="37"/>
      <c r="CG381" s="37"/>
      <c r="CH381" s="37"/>
      <c r="CI381" s="37"/>
      <c r="CJ381" s="37"/>
      <c r="CK381" s="37"/>
      <c r="CL381" s="37"/>
      <c r="CM381" s="37"/>
      <c r="CN381" s="37"/>
      <c r="CO381" s="37"/>
      <c r="CP381" s="37"/>
      <c r="CQ381" s="37"/>
      <c r="CR381" s="37"/>
      <c r="CS381" s="37"/>
      <c r="CT381" s="37"/>
      <c r="CU381" s="37"/>
      <c r="CV381" s="37"/>
      <c r="CW381" s="37"/>
      <c r="CX381" s="37"/>
      <c r="CY381" s="37"/>
      <c r="CZ381" s="37"/>
      <c r="DA381" s="37"/>
    </row>
    <row r="382" spans="1:105" x14ac:dyDescent="0.25">
      <c r="A382" s="68"/>
      <c r="B382" s="68"/>
      <c r="C382" s="104"/>
      <c r="D382" s="104"/>
      <c r="E382" s="68"/>
      <c r="F382" s="68"/>
      <c r="G382" s="68"/>
      <c r="H382" s="69"/>
      <c r="I382" s="69"/>
      <c r="J382" s="69"/>
      <c r="K382" s="69"/>
      <c r="L382" s="69"/>
      <c r="M382" s="69"/>
      <c r="N382" s="69"/>
      <c r="O382" s="68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  <c r="BU382" s="37"/>
      <c r="BV382" s="37"/>
      <c r="BW382" s="37"/>
      <c r="BX382" s="37"/>
      <c r="BY382" s="37"/>
      <c r="BZ382" s="37"/>
      <c r="CA382" s="37"/>
      <c r="CB382" s="37"/>
      <c r="CC382" s="37"/>
      <c r="CD382" s="37"/>
      <c r="CE382" s="37"/>
      <c r="CF382" s="37"/>
      <c r="CG382" s="37"/>
      <c r="CH382" s="37"/>
      <c r="CI382" s="37"/>
      <c r="CJ382" s="37"/>
      <c r="CK382" s="37"/>
      <c r="CL382" s="37"/>
      <c r="CM382" s="37"/>
      <c r="CN382" s="37"/>
      <c r="CO382" s="37"/>
      <c r="CP382" s="37"/>
      <c r="CQ382" s="37"/>
      <c r="CR382" s="37"/>
      <c r="CS382" s="37"/>
      <c r="CT382" s="37"/>
      <c r="CU382" s="37"/>
      <c r="CV382" s="37"/>
      <c r="CW382" s="37"/>
      <c r="CX382" s="37"/>
      <c r="CY382" s="37"/>
      <c r="CZ382" s="37"/>
      <c r="DA382" s="37"/>
    </row>
    <row r="383" spans="1:105" x14ac:dyDescent="0.25">
      <c r="A383" s="68"/>
      <c r="B383" s="68"/>
      <c r="C383" s="104"/>
      <c r="D383" s="104" t="s">
        <v>563</v>
      </c>
      <c r="E383" s="68"/>
      <c r="F383" s="68"/>
      <c r="G383" s="68"/>
      <c r="H383" s="69"/>
      <c r="I383" s="69"/>
      <c r="J383" s="69"/>
      <c r="K383" s="69"/>
      <c r="L383" s="69"/>
      <c r="M383" s="69"/>
      <c r="N383" s="69"/>
      <c r="O383" s="68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  <c r="BT383" s="37"/>
      <c r="BU383" s="37"/>
      <c r="BV383" s="37"/>
      <c r="BW383" s="37"/>
      <c r="BX383" s="37"/>
      <c r="BY383" s="37"/>
      <c r="BZ383" s="37"/>
      <c r="CA383" s="37"/>
      <c r="CB383" s="37"/>
      <c r="CC383" s="37"/>
      <c r="CD383" s="37"/>
      <c r="CE383" s="37"/>
      <c r="CF383" s="37"/>
      <c r="CG383" s="37"/>
      <c r="CH383" s="37"/>
      <c r="CI383" s="37"/>
      <c r="CJ383" s="37"/>
      <c r="CK383" s="37"/>
      <c r="CL383" s="37"/>
      <c r="CM383" s="37"/>
      <c r="CN383" s="37"/>
      <c r="CO383" s="37"/>
      <c r="CP383" s="37"/>
      <c r="CQ383" s="37"/>
      <c r="CR383" s="37"/>
      <c r="CS383" s="37"/>
      <c r="CT383" s="37"/>
      <c r="CU383" s="37"/>
      <c r="CV383" s="37"/>
      <c r="CW383" s="37"/>
      <c r="CX383" s="37"/>
      <c r="CY383" s="37"/>
      <c r="CZ383" s="37"/>
      <c r="DA383" s="37"/>
    </row>
    <row r="384" spans="1:105" x14ac:dyDescent="0.25">
      <c r="A384" s="68"/>
      <c r="B384" s="68"/>
      <c r="C384" s="104"/>
      <c r="D384" s="104"/>
      <c r="E384" s="68"/>
      <c r="F384" s="68"/>
      <c r="G384" s="68"/>
      <c r="H384" s="69"/>
      <c r="I384" s="69"/>
      <c r="J384" s="69"/>
      <c r="K384" s="69"/>
      <c r="L384" s="69"/>
      <c r="M384" s="69"/>
      <c r="N384" s="69"/>
      <c r="O384" s="68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  <c r="BU384" s="37"/>
      <c r="BV384" s="37"/>
      <c r="BW384" s="37"/>
      <c r="BX384" s="37"/>
      <c r="BY384" s="37"/>
      <c r="BZ384" s="37"/>
      <c r="CA384" s="37"/>
      <c r="CB384" s="37"/>
      <c r="CC384" s="37"/>
      <c r="CD384" s="37"/>
      <c r="CE384" s="37"/>
      <c r="CF384" s="37"/>
      <c r="CG384" s="37"/>
      <c r="CH384" s="37"/>
      <c r="CI384" s="37"/>
      <c r="CJ384" s="37"/>
      <c r="CK384" s="37"/>
      <c r="CL384" s="37"/>
      <c r="CM384" s="37"/>
      <c r="CN384" s="37"/>
      <c r="CO384" s="37"/>
      <c r="CP384" s="37"/>
      <c r="CQ384" s="37"/>
      <c r="CR384" s="37"/>
      <c r="CS384" s="37"/>
      <c r="CT384" s="37"/>
      <c r="CU384" s="37"/>
      <c r="CV384" s="37"/>
      <c r="CW384" s="37"/>
      <c r="CX384" s="37"/>
      <c r="CY384" s="37"/>
      <c r="CZ384" s="37"/>
      <c r="DA384" s="37"/>
    </row>
    <row r="385" spans="1:105" x14ac:dyDescent="0.25">
      <c r="A385" s="110"/>
      <c r="B385" s="68"/>
      <c r="C385" s="68"/>
      <c r="D385" s="104"/>
      <c r="E385" s="107" t="s">
        <v>699</v>
      </c>
      <c r="F385" s="68"/>
      <c r="G385" s="68"/>
      <c r="H385" s="69"/>
      <c r="I385" s="127" t="s">
        <v>314</v>
      </c>
      <c r="J385" s="127"/>
      <c r="K385" s="127"/>
      <c r="L385" s="127"/>
      <c r="M385" s="127"/>
      <c r="N385" s="127"/>
      <c r="O385" s="110" t="s">
        <v>566</v>
      </c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  <c r="BU385" s="37"/>
      <c r="BV385" s="37"/>
      <c r="BW385" s="37"/>
      <c r="BX385" s="37"/>
      <c r="BY385" s="37"/>
      <c r="BZ385" s="37"/>
      <c r="CA385" s="37"/>
      <c r="CB385" s="37"/>
      <c r="CC385" s="37"/>
      <c r="CD385" s="37"/>
      <c r="CE385" s="37"/>
      <c r="CF385" s="37"/>
      <c r="CG385" s="37"/>
      <c r="CH385" s="37"/>
      <c r="CI385" s="37"/>
      <c r="CJ385" s="37"/>
      <c r="CK385" s="37"/>
      <c r="CL385" s="37"/>
      <c r="CM385" s="37"/>
      <c r="CN385" s="37"/>
      <c r="CO385" s="37"/>
      <c r="CP385" s="37"/>
      <c r="CQ385" s="37"/>
      <c r="CR385" s="37"/>
      <c r="CS385" s="37"/>
      <c r="CT385" s="37"/>
      <c r="CU385" s="37"/>
      <c r="CV385" s="37"/>
      <c r="CW385" s="37"/>
      <c r="CX385" s="37"/>
      <c r="CY385" s="37"/>
      <c r="CZ385" s="37"/>
      <c r="DA385" s="37"/>
    </row>
    <row r="386" spans="1:105" x14ac:dyDescent="0.25">
      <c r="A386" s="68"/>
      <c r="B386" s="68"/>
      <c r="C386" s="68"/>
      <c r="D386" s="68"/>
      <c r="E386" s="68"/>
      <c r="F386" s="108" t="s">
        <v>166</v>
      </c>
      <c r="G386" s="108" t="s">
        <v>179</v>
      </c>
      <c r="H386" s="33">
        <v>0.25</v>
      </c>
      <c r="I386" s="129"/>
      <c r="J386" s="129"/>
      <c r="K386" s="129"/>
      <c r="L386" s="129"/>
      <c r="M386" s="129"/>
      <c r="N386" s="69"/>
      <c r="O386" s="68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  <c r="BU386" s="37"/>
      <c r="BV386" s="37"/>
      <c r="BW386" s="37"/>
      <c r="BX386" s="37"/>
      <c r="BY386" s="37"/>
      <c r="BZ386" s="37"/>
      <c r="CA386" s="37"/>
      <c r="CB386" s="37"/>
      <c r="CC386" s="37"/>
      <c r="CD386" s="37"/>
      <c r="CE386" s="37"/>
      <c r="CF386" s="37"/>
      <c r="CG386" s="37"/>
      <c r="CH386" s="37"/>
      <c r="CI386" s="37"/>
      <c r="CJ386" s="37"/>
      <c r="CK386" s="37"/>
      <c r="CL386" s="37"/>
      <c r="CM386" s="37"/>
      <c r="CN386" s="37"/>
      <c r="CO386" s="37"/>
      <c r="CP386" s="37"/>
      <c r="CQ386" s="37"/>
      <c r="CR386" s="37"/>
      <c r="CS386" s="37"/>
      <c r="CT386" s="37"/>
      <c r="CU386" s="37"/>
      <c r="CV386" s="37"/>
      <c r="CW386" s="37"/>
      <c r="CX386" s="37"/>
      <c r="CY386" s="37"/>
      <c r="CZ386" s="37"/>
      <c r="DA386" s="37"/>
    </row>
    <row r="387" spans="1:105" x14ac:dyDescent="0.25">
      <c r="A387" s="68"/>
      <c r="B387" s="68"/>
      <c r="C387" s="68"/>
      <c r="D387" s="68"/>
      <c r="E387" s="68"/>
      <c r="F387" s="110" t="s">
        <v>40</v>
      </c>
      <c r="G387" s="110" t="s">
        <v>179</v>
      </c>
      <c r="H387" s="26">
        <v>0.5</v>
      </c>
      <c r="I387" s="129"/>
      <c r="J387" s="129"/>
      <c r="K387" s="129"/>
      <c r="L387" s="129"/>
      <c r="M387" s="129"/>
      <c r="N387" s="69"/>
      <c r="O387" s="68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  <c r="BO387" s="37"/>
      <c r="BP387" s="37"/>
      <c r="BQ387" s="37"/>
      <c r="BR387" s="37"/>
      <c r="BS387" s="37"/>
      <c r="BT387" s="37"/>
      <c r="BU387" s="37"/>
      <c r="BV387" s="37"/>
      <c r="BW387" s="37"/>
      <c r="BX387" s="37"/>
      <c r="BY387" s="37"/>
      <c r="BZ387" s="37"/>
      <c r="CA387" s="37"/>
      <c r="CB387" s="37"/>
      <c r="CC387" s="37"/>
      <c r="CD387" s="37"/>
      <c r="CE387" s="37"/>
      <c r="CF387" s="37"/>
      <c r="CG387" s="37"/>
      <c r="CH387" s="37"/>
      <c r="CI387" s="37"/>
      <c r="CJ387" s="37"/>
      <c r="CK387" s="37"/>
      <c r="CL387" s="37"/>
      <c r="CM387" s="37"/>
      <c r="CN387" s="37"/>
      <c r="CO387" s="37"/>
      <c r="CP387" s="37"/>
      <c r="CQ387" s="37"/>
      <c r="CR387" s="37"/>
      <c r="CS387" s="37"/>
      <c r="CT387" s="37"/>
      <c r="CU387" s="37"/>
      <c r="CV387" s="37"/>
      <c r="CW387" s="37"/>
      <c r="CX387" s="37"/>
      <c r="CY387" s="37"/>
      <c r="CZ387" s="37"/>
      <c r="DA387" s="37"/>
    </row>
    <row r="388" spans="1:105" x14ac:dyDescent="0.25">
      <c r="A388" s="68"/>
      <c r="B388" s="68"/>
      <c r="C388" s="68"/>
      <c r="D388" s="68"/>
      <c r="E388" s="68"/>
      <c r="F388" s="112" t="s">
        <v>165</v>
      </c>
      <c r="G388" s="112" t="s">
        <v>179</v>
      </c>
      <c r="H388" s="132"/>
      <c r="I388" s="129"/>
      <c r="J388" s="129"/>
      <c r="K388" s="129"/>
      <c r="L388" s="129"/>
      <c r="M388" s="129"/>
      <c r="N388" s="69"/>
      <c r="O388" s="68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  <c r="BO388" s="37"/>
      <c r="BP388" s="37"/>
      <c r="BQ388" s="37"/>
      <c r="BR388" s="37"/>
      <c r="BS388" s="37"/>
      <c r="BT388" s="37"/>
      <c r="BU388" s="37"/>
      <c r="BV388" s="37"/>
      <c r="BW388" s="37"/>
      <c r="BX388" s="37"/>
      <c r="BY388" s="37"/>
      <c r="BZ388" s="37"/>
      <c r="CA388" s="37"/>
      <c r="CB388" s="37"/>
      <c r="CC388" s="37"/>
      <c r="CD388" s="37"/>
      <c r="CE388" s="37"/>
      <c r="CF388" s="37"/>
      <c r="CG388" s="37"/>
      <c r="CH388" s="37"/>
      <c r="CI388" s="37"/>
      <c r="CJ388" s="37"/>
      <c r="CK388" s="37"/>
      <c r="CL388" s="37"/>
      <c r="CM388" s="37"/>
      <c r="CN388" s="37"/>
      <c r="CO388" s="37"/>
      <c r="CP388" s="37"/>
      <c r="CQ388" s="37"/>
      <c r="CR388" s="37"/>
      <c r="CS388" s="37"/>
      <c r="CT388" s="37"/>
      <c r="CU388" s="37"/>
      <c r="CV388" s="37"/>
      <c r="CW388" s="37"/>
      <c r="CX388" s="37"/>
      <c r="CY388" s="37"/>
      <c r="CZ388" s="37"/>
      <c r="DA388" s="37"/>
    </row>
    <row r="389" spans="1:105" x14ac:dyDescent="0.25">
      <c r="A389" s="68"/>
      <c r="B389" s="68"/>
      <c r="C389" s="68"/>
      <c r="D389" s="68"/>
      <c r="E389" s="68"/>
      <c r="F389" s="68"/>
      <c r="G389" s="68"/>
      <c r="H389" s="69"/>
      <c r="I389" s="69"/>
      <c r="J389" s="69"/>
      <c r="K389" s="69"/>
      <c r="L389" s="69"/>
      <c r="M389" s="69"/>
      <c r="N389" s="69"/>
      <c r="O389" s="68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  <c r="BO389" s="37"/>
      <c r="BP389" s="37"/>
      <c r="BQ389" s="37"/>
      <c r="BR389" s="37"/>
      <c r="BS389" s="37"/>
      <c r="BT389" s="37"/>
      <c r="BU389" s="37"/>
      <c r="BV389" s="37"/>
      <c r="BW389" s="37"/>
      <c r="BX389" s="37"/>
      <c r="BY389" s="37"/>
      <c r="BZ389" s="37"/>
      <c r="CA389" s="37"/>
      <c r="CB389" s="37"/>
      <c r="CC389" s="37"/>
      <c r="CD389" s="37"/>
      <c r="CE389" s="37"/>
      <c r="CF389" s="37"/>
      <c r="CG389" s="37"/>
      <c r="CH389" s="37"/>
      <c r="CI389" s="37"/>
      <c r="CJ389" s="37"/>
      <c r="CK389" s="37"/>
      <c r="CL389" s="37"/>
      <c r="CM389" s="37"/>
      <c r="CN389" s="37"/>
      <c r="CO389" s="37"/>
      <c r="CP389" s="37"/>
      <c r="CQ389" s="37"/>
      <c r="CR389" s="37"/>
      <c r="CS389" s="37"/>
      <c r="CT389" s="37"/>
      <c r="CU389" s="37"/>
      <c r="CV389" s="37"/>
      <c r="CW389" s="37"/>
      <c r="CX389" s="37"/>
      <c r="CY389" s="37"/>
      <c r="CZ389" s="37"/>
      <c r="DA389" s="37"/>
    </row>
    <row r="390" spans="1:105" x14ac:dyDescent="0.25">
      <c r="A390" s="68"/>
      <c r="B390" s="96"/>
      <c r="C390" s="105" t="s">
        <v>616</v>
      </c>
      <c r="D390" s="105"/>
      <c r="E390" s="105"/>
      <c r="F390" s="105"/>
      <c r="G390" s="105"/>
      <c r="H390" s="106"/>
      <c r="I390" s="106"/>
      <c r="J390" s="106"/>
      <c r="K390" s="106"/>
      <c r="L390" s="106"/>
      <c r="M390" s="106"/>
      <c r="N390" s="106"/>
      <c r="O390" s="105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  <c r="BO390" s="37"/>
      <c r="BP390" s="37"/>
      <c r="BQ390" s="37"/>
      <c r="BR390" s="37"/>
      <c r="BS390" s="37"/>
      <c r="BT390" s="37"/>
      <c r="BU390" s="37"/>
      <c r="BV390" s="37"/>
      <c r="BW390" s="37"/>
      <c r="BX390" s="37"/>
      <c r="BY390" s="37"/>
      <c r="BZ390" s="37"/>
      <c r="CA390" s="37"/>
      <c r="CB390" s="37"/>
      <c r="CC390" s="37"/>
      <c r="CD390" s="37"/>
      <c r="CE390" s="37"/>
      <c r="CF390" s="37"/>
      <c r="CG390" s="37"/>
      <c r="CH390" s="37"/>
      <c r="CI390" s="37"/>
      <c r="CJ390" s="37"/>
      <c r="CK390" s="37"/>
      <c r="CL390" s="37"/>
      <c r="CM390" s="37"/>
      <c r="CN390" s="37"/>
      <c r="CO390" s="37"/>
      <c r="CP390" s="37"/>
      <c r="CQ390" s="37"/>
      <c r="CR390" s="37"/>
      <c r="CS390" s="37"/>
      <c r="CT390" s="37"/>
      <c r="CU390" s="37"/>
      <c r="CV390" s="37"/>
      <c r="CW390" s="37"/>
      <c r="CX390" s="37"/>
      <c r="CY390" s="37"/>
      <c r="CZ390" s="37"/>
      <c r="DA390" s="37"/>
    </row>
    <row r="391" spans="1:105" x14ac:dyDescent="0.25">
      <c r="A391" s="68"/>
      <c r="B391" s="68"/>
      <c r="C391" s="104"/>
      <c r="D391" s="104"/>
      <c r="E391" s="68"/>
      <c r="F391" s="68"/>
      <c r="G391" s="68"/>
      <c r="H391" s="69"/>
      <c r="I391" s="69"/>
      <c r="J391" s="69"/>
      <c r="K391" s="69"/>
      <c r="L391" s="69"/>
      <c r="M391" s="69"/>
      <c r="N391" s="69"/>
      <c r="O391" s="68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  <c r="BO391" s="37"/>
      <c r="BP391" s="37"/>
      <c r="BQ391" s="37"/>
      <c r="BR391" s="37"/>
      <c r="BS391" s="37"/>
      <c r="BT391" s="37"/>
      <c r="BU391" s="37"/>
      <c r="BV391" s="37"/>
      <c r="BW391" s="37"/>
      <c r="BX391" s="37"/>
      <c r="BY391" s="37"/>
      <c r="BZ391" s="37"/>
      <c r="CA391" s="37"/>
      <c r="CB391" s="37"/>
      <c r="CC391" s="37"/>
      <c r="CD391" s="37"/>
      <c r="CE391" s="37"/>
      <c r="CF391" s="37"/>
      <c r="CG391" s="37"/>
      <c r="CH391" s="37"/>
      <c r="CI391" s="37"/>
      <c r="CJ391" s="37"/>
      <c r="CK391" s="37"/>
      <c r="CL391" s="37"/>
      <c r="CM391" s="37"/>
      <c r="CN391" s="37"/>
      <c r="CO391" s="37"/>
      <c r="CP391" s="37"/>
      <c r="CQ391" s="37"/>
      <c r="CR391" s="37"/>
      <c r="CS391" s="37"/>
      <c r="CT391" s="37"/>
      <c r="CU391" s="37"/>
      <c r="CV391" s="37"/>
      <c r="CW391" s="37"/>
      <c r="CX391" s="37"/>
      <c r="CY391" s="37"/>
      <c r="CZ391" s="37"/>
      <c r="DA391" s="37"/>
    </row>
    <row r="392" spans="1:105" x14ac:dyDescent="0.25">
      <c r="A392" s="68"/>
      <c r="B392" s="68"/>
      <c r="C392" s="68"/>
      <c r="D392" s="104" t="s">
        <v>678</v>
      </c>
      <c r="E392" s="68"/>
      <c r="F392" s="68"/>
      <c r="G392" s="68"/>
      <c r="H392" s="69"/>
      <c r="I392" s="69"/>
      <c r="J392" s="69"/>
      <c r="K392" s="69"/>
      <c r="L392" s="69"/>
      <c r="M392" s="69"/>
      <c r="N392" s="69"/>
      <c r="O392" s="68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  <c r="BT392" s="37"/>
      <c r="BU392" s="37"/>
      <c r="BV392" s="37"/>
      <c r="BW392" s="37"/>
      <c r="BX392" s="37"/>
      <c r="BY392" s="37"/>
      <c r="BZ392" s="37"/>
      <c r="CA392" s="37"/>
      <c r="CB392" s="37"/>
      <c r="CC392" s="37"/>
      <c r="CD392" s="37"/>
      <c r="CE392" s="37"/>
      <c r="CF392" s="37"/>
      <c r="CG392" s="37"/>
      <c r="CH392" s="37"/>
      <c r="CI392" s="37"/>
      <c r="CJ392" s="37"/>
      <c r="CK392" s="37"/>
      <c r="CL392" s="37"/>
      <c r="CM392" s="37"/>
      <c r="CN392" s="37"/>
      <c r="CO392" s="37"/>
      <c r="CP392" s="37"/>
      <c r="CQ392" s="37"/>
      <c r="CR392" s="37"/>
      <c r="CS392" s="37"/>
      <c r="CT392" s="37"/>
      <c r="CU392" s="37"/>
      <c r="CV392" s="37"/>
      <c r="CW392" s="37"/>
      <c r="CX392" s="37"/>
      <c r="CY392" s="37"/>
      <c r="CZ392" s="37"/>
      <c r="DA392" s="37"/>
    </row>
    <row r="393" spans="1:105" s="17" customFormat="1" x14ac:dyDescent="0.25">
      <c r="A393" s="68"/>
      <c r="B393" s="68"/>
      <c r="C393" s="68"/>
      <c r="D393" s="104" t="s">
        <v>679</v>
      </c>
      <c r="E393" s="68"/>
      <c r="F393" s="68"/>
      <c r="G393" s="68"/>
      <c r="H393" s="69"/>
      <c r="I393" s="69"/>
      <c r="J393" s="69"/>
      <c r="K393" s="69"/>
      <c r="L393" s="69"/>
      <c r="M393" s="69"/>
      <c r="N393" s="69"/>
      <c r="O393" s="68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  <c r="BT393" s="37"/>
      <c r="BU393" s="37"/>
      <c r="BV393" s="37"/>
      <c r="BW393" s="37"/>
      <c r="BX393" s="37"/>
      <c r="BY393" s="37"/>
      <c r="BZ393" s="37"/>
      <c r="CA393" s="37"/>
      <c r="CB393" s="37"/>
      <c r="CC393" s="37"/>
      <c r="CD393" s="37"/>
      <c r="CE393" s="37"/>
      <c r="CF393" s="37"/>
      <c r="CG393" s="37"/>
      <c r="CH393" s="37"/>
      <c r="CI393" s="37"/>
      <c r="CJ393" s="37"/>
      <c r="CK393" s="37"/>
      <c r="CL393" s="37"/>
      <c r="CM393" s="37"/>
      <c r="CN393" s="37"/>
      <c r="CO393" s="37"/>
      <c r="CP393" s="37"/>
      <c r="CQ393" s="37"/>
      <c r="CR393" s="37"/>
      <c r="CS393" s="37"/>
      <c r="CT393" s="37"/>
      <c r="CU393" s="37"/>
      <c r="CV393" s="37"/>
      <c r="CW393" s="37"/>
      <c r="CX393" s="37"/>
      <c r="CY393" s="37"/>
      <c r="CZ393" s="37"/>
      <c r="DA393" s="37"/>
    </row>
    <row r="394" spans="1:105" x14ac:dyDescent="0.25">
      <c r="A394" s="68"/>
      <c r="B394" s="68"/>
      <c r="C394" s="68"/>
      <c r="D394" s="104"/>
      <c r="E394" s="68"/>
      <c r="F394" s="68"/>
      <c r="G394" s="68"/>
      <c r="H394" s="69"/>
      <c r="I394" s="69"/>
      <c r="J394" s="69"/>
      <c r="K394" s="69"/>
      <c r="L394" s="69"/>
      <c r="M394" s="69"/>
      <c r="N394" s="69"/>
      <c r="O394" s="68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  <c r="BT394" s="37"/>
      <c r="BU394" s="37"/>
      <c r="BV394" s="37"/>
      <c r="BW394" s="37"/>
      <c r="BX394" s="37"/>
      <c r="BY394" s="37"/>
      <c r="BZ394" s="37"/>
      <c r="CA394" s="37"/>
      <c r="CB394" s="37"/>
      <c r="CC394" s="37"/>
      <c r="CD394" s="37"/>
      <c r="CE394" s="37"/>
      <c r="CF394" s="37"/>
      <c r="CG394" s="37"/>
      <c r="CH394" s="37"/>
      <c r="CI394" s="37"/>
      <c r="CJ394" s="37"/>
      <c r="CK394" s="37"/>
      <c r="CL394" s="37"/>
      <c r="CM394" s="37"/>
      <c r="CN394" s="37"/>
      <c r="CO394" s="37"/>
      <c r="CP394" s="37"/>
      <c r="CQ394" s="37"/>
      <c r="CR394" s="37"/>
      <c r="CS394" s="37"/>
      <c r="CT394" s="37"/>
      <c r="CU394" s="37"/>
      <c r="CV394" s="37"/>
      <c r="CW394" s="37"/>
      <c r="CX394" s="37"/>
      <c r="CY394" s="37"/>
      <c r="CZ394" s="37"/>
      <c r="DA394" s="37"/>
    </row>
    <row r="395" spans="1:105" ht="45" x14ac:dyDescent="0.25">
      <c r="A395" s="110"/>
      <c r="B395" s="68"/>
      <c r="C395" s="68"/>
      <c r="D395" s="104"/>
      <c r="E395" s="107" t="s">
        <v>520</v>
      </c>
      <c r="F395" s="68"/>
      <c r="G395" s="68"/>
      <c r="H395" s="69"/>
      <c r="I395" s="127" t="s">
        <v>314</v>
      </c>
      <c r="J395" s="99" t="s">
        <v>279</v>
      </c>
      <c r="K395" s="99" t="s">
        <v>293</v>
      </c>
      <c r="L395" s="99" t="s">
        <v>294</v>
      </c>
      <c r="M395" s="99" t="s">
        <v>280</v>
      </c>
      <c r="N395" s="69"/>
      <c r="O395" s="110" t="s">
        <v>565</v>
      </c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  <c r="BT395" s="37"/>
      <c r="BU395" s="37"/>
      <c r="BV395" s="37"/>
      <c r="BW395" s="37"/>
      <c r="BX395" s="37"/>
      <c r="BY395" s="37"/>
      <c r="BZ395" s="37"/>
      <c r="CA395" s="37"/>
      <c r="CB395" s="37"/>
      <c r="CC395" s="37"/>
      <c r="CD395" s="37"/>
      <c r="CE395" s="37"/>
      <c r="CF395" s="37"/>
      <c r="CG395" s="37"/>
      <c r="CH395" s="37"/>
      <c r="CI395" s="37"/>
      <c r="CJ395" s="37"/>
      <c r="CK395" s="37"/>
      <c r="CL395" s="37"/>
      <c r="CM395" s="37"/>
      <c r="CN395" s="37"/>
      <c r="CO395" s="37"/>
      <c r="CP395" s="37"/>
      <c r="CQ395" s="37"/>
      <c r="CR395" s="37"/>
      <c r="CS395" s="37"/>
      <c r="CT395" s="37"/>
      <c r="CU395" s="37"/>
      <c r="CV395" s="37"/>
      <c r="CW395" s="37"/>
      <c r="CX395" s="37"/>
      <c r="CY395" s="37"/>
      <c r="CZ395" s="37"/>
      <c r="DA395" s="37"/>
    </row>
    <row r="396" spans="1:105" x14ac:dyDescent="0.25">
      <c r="A396" s="68"/>
      <c r="B396" s="68"/>
      <c r="C396" s="68"/>
      <c r="D396" s="68"/>
      <c r="E396" s="68"/>
      <c r="F396" s="108" t="s">
        <v>35</v>
      </c>
      <c r="G396" s="108" t="s">
        <v>191</v>
      </c>
      <c r="H396" s="133"/>
      <c r="I396" s="133"/>
      <c r="J396" s="30">
        <v>1</v>
      </c>
      <c r="K396" s="30">
        <v>1</v>
      </c>
      <c r="L396" s="30">
        <v>1</v>
      </c>
      <c r="M396" s="30">
        <v>1</v>
      </c>
      <c r="N396" s="69"/>
      <c r="O396" s="68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  <c r="BT396" s="37"/>
      <c r="BU396" s="37"/>
      <c r="BV396" s="37"/>
      <c r="BW396" s="37"/>
      <c r="BX396" s="37"/>
      <c r="BY396" s="37"/>
      <c r="BZ396" s="37"/>
      <c r="CA396" s="37"/>
      <c r="CB396" s="37"/>
      <c r="CC396" s="37"/>
      <c r="CD396" s="37"/>
      <c r="CE396" s="37"/>
      <c r="CF396" s="37"/>
      <c r="CG396" s="37"/>
      <c r="CH396" s="37"/>
      <c r="CI396" s="37"/>
      <c r="CJ396" s="37"/>
      <c r="CK396" s="37"/>
      <c r="CL396" s="37"/>
      <c r="CM396" s="37"/>
      <c r="CN396" s="37"/>
      <c r="CO396" s="37"/>
      <c r="CP396" s="37"/>
      <c r="CQ396" s="37"/>
      <c r="CR396" s="37"/>
      <c r="CS396" s="37"/>
      <c r="CT396" s="37"/>
      <c r="CU396" s="37"/>
      <c r="CV396" s="37"/>
      <c r="CW396" s="37"/>
      <c r="CX396" s="37"/>
      <c r="CY396" s="37"/>
      <c r="CZ396" s="37"/>
      <c r="DA396" s="37"/>
    </row>
    <row r="397" spans="1:105" x14ac:dyDescent="0.25">
      <c r="A397" s="68"/>
      <c r="B397" s="68"/>
      <c r="C397" s="68"/>
      <c r="D397" s="68"/>
      <c r="E397" s="68"/>
      <c r="F397" s="110" t="s">
        <v>36</v>
      </c>
      <c r="G397" s="110" t="s">
        <v>191</v>
      </c>
      <c r="H397" s="131"/>
      <c r="I397" s="131"/>
      <c r="J397" s="32">
        <v>1</v>
      </c>
      <c r="K397" s="32">
        <v>1</v>
      </c>
      <c r="L397" s="32">
        <v>1</v>
      </c>
      <c r="M397" s="32">
        <v>1</v>
      </c>
      <c r="N397" s="69"/>
      <c r="O397" s="68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  <c r="BT397" s="37"/>
      <c r="BU397" s="37"/>
      <c r="BV397" s="37"/>
      <c r="BW397" s="37"/>
      <c r="BX397" s="37"/>
      <c r="BY397" s="37"/>
      <c r="BZ397" s="37"/>
      <c r="CA397" s="37"/>
      <c r="CB397" s="37"/>
      <c r="CC397" s="37"/>
      <c r="CD397" s="37"/>
      <c r="CE397" s="37"/>
      <c r="CF397" s="37"/>
      <c r="CG397" s="37"/>
      <c r="CH397" s="37"/>
      <c r="CI397" s="37"/>
      <c r="CJ397" s="37"/>
      <c r="CK397" s="37"/>
      <c r="CL397" s="37"/>
      <c r="CM397" s="37"/>
      <c r="CN397" s="37"/>
      <c r="CO397" s="37"/>
      <c r="CP397" s="37"/>
      <c r="CQ397" s="37"/>
      <c r="CR397" s="37"/>
      <c r="CS397" s="37"/>
      <c r="CT397" s="37"/>
      <c r="CU397" s="37"/>
      <c r="CV397" s="37"/>
      <c r="CW397" s="37"/>
      <c r="CX397" s="37"/>
      <c r="CY397" s="37"/>
      <c r="CZ397" s="37"/>
      <c r="DA397" s="37"/>
    </row>
    <row r="398" spans="1:105" x14ac:dyDescent="0.25">
      <c r="A398" s="68"/>
      <c r="B398" s="68"/>
      <c r="C398" s="68"/>
      <c r="D398" s="68"/>
      <c r="E398" s="68"/>
      <c r="F398" s="110" t="s">
        <v>37</v>
      </c>
      <c r="G398" s="110" t="s">
        <v>191</v>
      </c>
      <c r="H398" s="131"/>
      <c r="I398" s="131"/>
      <c r="J398" s="32">
        <v>1</v>
      </c>
      <c r="K398" s="32">
        <v>1</v>
      </c>
      <c r="L398" s="32">
        <v>1</v>
      </c>
      <c r="M398" s="32">
        <v>1</v>
      </c>
      <c r="N398" s="69"/>
      <c r="O398" s="68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  <c r="BT398" s="37"/>
      <c r="BU398" s="37"/>
      <c r="BV398" s="37"/>
      <c r="BW398" s="37"/>
      <c r="BX398" s="37"/>
      <c r="BY398" s="37"/>
      <c r="BZ398" s="37"/>
      <c r="CA398" s="37"/>
      <c r="CB398" s="37"/>
      <c r="CC398" s="37"/>
      <c r="CD398" s="37"/>
      <c r="CE398" s="37"/>
      <c r="CF398" s="37"/>
      <c r="CG398" s="37"/>
      <c r="CH398" s="37"/>
      <c r="CI398" s="37"/>
      <c r="CJ398" s="37"/>
      <c r="CK398" s="37"/>
      <c r="CL398" s="37"/>
      <c r="CM398" s="37"/>
      <c r="CN398" s="37"/>
      <c r="CO398" s="37"/>
      <c r="CP398" s="37"/>
      <c r="CQ398" s="37"/>
      <c r="CR398" s="37"/>
      <c r="CS398" s="37"/>
      <c r="CT398" s="37"/>
      <c r="CU398" s="37"/>
      <c r="CV398" s="37"/>
      <c r="CW398" s="37"/>
      <c r="CX398" s="37"/>
      <c r="CY398" s="37"/>
      <c r="CZ398" s="37"/>
      <c r="DA398" s="37"/>
    </row>
    <row r="399" spans="1:105" x14ac:dyDescent="0.25">
      <c r="A399" s="68"/>
      <c r="B399" s="68"/>
      <c r="C399" s="68"/>
      <c r="D399" s="68"/>
      <c r="E399" s="68"/>
      <c r="F399" s="110" t="s">
        <v>38</v>
      </c>
      <c r="G399" s="110" t="s">
        <v>191</v>
      </c>
      <c r="H399" s="131"/>
      <c r="I399" s="131"/>
      <c r="J399" s="32">
        <v>1</v>
      </c>
      <c r="K399" s="32">
        <v>1</v>
      </c>
      <c r="L399" s="32">
        <v>1</v>
      </c>
      <c r="M399" s="32">
        <v>1</v>
      </c>
      <c r="N399" s="69"/>
      <c r="O399" s="68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  <c r="BT399" s="37"/>
      <c r="BU399" s="37"/>
      <c r="BV399" s="37"/>
      <c r="BW399" s="37"/>
      <c r="BX399" s="37"/>
      <c r="BY399" s="37"/>
      <c r="BZ399" s="37"/>
      <c r="CA399" s="37"/>
      <c r="CB399" s="37"/>
      <c r="CC399" s="37"/>
      <c r="CD399" s="37"/>
      <c r="CE399" s="37"/>
      <c r="CF399" s="37"/>
      <c r="CG399" s="37"/>
      <c r="CH399" s="37"/>
      <c r="CI399" s="37"/>
      <c r="CJ399" s="37"/>
      <c r="CK399" s="37"/>
      <c r="CL399" s="37"/>
      <c r="CM399" s="37"/>
      <c r="CN399" s="37"/>
      <c r="CO399" s="37"/>
      <c r="CP399" s="37"/>
      <c r="CQ399" s="37"/>
      <c r="CR399" s="37"/>
      <c r="CS399" s="37"/>
      <c r="CT399" s="37"/>
      <c r="CU399" s="37"/>
      <c r="CV399" s="37"/>
      <c r="CW399" s="37"/>
      <c r="CX399" s="37"/>
      <c r="CY399" s="37"/>
      <c r="CZ399" s="37"/>
      <c r="DA399" s="37"/>
    </row>
    <row r="400" spans="1:105" x14ac:dyDescent="0.25">
      <c r="A400" s="68"/>
      <c r="B400" s="68"/>
      <c r="C400" s="68"/>
      <c r="D400" s="68"/>
      <c r="E400" s="68"/>
      <c r="F400" s="110" t="s">
        <v>40</v>
      </c>
      <c r="G400" s="110" t="s">
        <v>191</v>
      </c>
      <c r="H400" s="131"/>
      <c r="I400" s="131"/>
      <c r="J400" s="32">
        <v>1</v>
      </c>
      <c r="K400" s="32">
        <v>1</v>
      </c>
      <c r="L400" s="32">
        <v>1</v>
      </c>
      <c r="M400" s="134"/>
      <c r="N400" s="69"/>
      <c r="O400" s="68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37"/>
      <c r="BU400" s="37"/>
      <c r="BV400" s="37"/>
      <c r="BW400" s="37"/>
      <c r="BX400" s="37"/>
      <c r="BY400" s="37"/>
      <c r="BZ400" s="37"/>
      <c r="CA400" s="37"/>
      <c r="CB400" s="37"/>
      <c r="CC400" s="37"/>
      <c r="CD400" s="37"/>
      <c r="CE400" s="37"/>
      <c r="CF400" s="37"/>
      <c r="CG400" s="37"/>
      <c r="CH400" s="37"/>
      <c r="CI400" s="37"/>
      <c r="CJ400" s="37"/>
      <c r="CK400" s="37"/>
      <c r="CL400" s="37"/>
      <c r="CM400" s="37"/>
      <c r="CN400" s="37"/>
      <c r="CO400" s="37"/>
      <c r="CP400" s="37"/>
      <c r="CQ400" s="37"/>
      <c r="CR400" s="37"/>
      <c r="CS400" s="37"/>
      <c r="CT400" s="37"/>
      <c r="CU400" s="37"/>
      <c r="CV400" s="37"/>
      <c r="CW400" s="37"/>
      <c r="CX400" s="37"/>
      <c r="CY400" s="37"/>
      <c r="CZ400" s="37"/>
      <c r="DA400" s="37"/>
    </row>
    <row r="401" spans="1:105" x14ac:dyDescent="0.25">
      <c r="A401" s="68"/>
      <c r="B401" s="68"/>
      <c r="C401" s="68"/>
      <c r="D401" s="68"/>
      <c r="E401" s="68"/>
      <c r="F401" s="110" t="s">
        <v>41</v>
      </c>
      <c r="G401" s="110" t="s">
        <v>191</v>
      </c>
      <c r="H401" s="131"/>
      <c r="I401" s="131"/>
      <c r="J401" s="32">
        <v>1</v>
      </c>
      <c r="K401" s="32">
        <v>1</v>
      </c>
      <c r="L401" s="134"/>
      <c r="M401" s="134"/>
      <c r="N401" s="69"/>
      <c r="O401" s="68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  <c r="BO401" s="37"/>
      <c r="BP401" s="37"/>
      <c r="BQ401" s="37"/>
      <c r="BR401" s="37"/>
      <c r="BS401" s="37"/>
      <c r="BT401" s="37"/>
      <c r="BU401" s="37"/>
      <c r="BV401" s="37"/>
      <c r="BW401" s="37"/>
      <c r="BX401" s="37"/>
      <c r="BY401" s="37"/>
      <c r="BZ401" s="37"/>
      <c r="CA401" s="37"/>
      <c r="CB401" s="37"/>
      <c r="CC401" s="37"/>
      <c r="CD401" s="37"/>
      <c r="CE401" s="37"/>
      <c r="CF401" s="37"/>
      <c r="CG401" s="37"/>
      <c r="CH401" s="37"/>
      <c r="CI401" s="37"/>
      <c r="CJ401" s="37"/>
      <c r="CK401" s="37"/>
      <c r="CL401" s="37"/>
      <c r="CM401" s="37"/>
      <c r="CN401" s="37"/>
      <c r="CO401" s="37"/>
      <c r="CP401" s="37"/>
      <c r="CQ401" s="37"/>
      <c r="CR401" s="37"/>
      <c r="CS401" s="37"/>
      <c r="CT401" s="37"/>
      <c r="CU401" s="37"/>
      <c r="CV401" s="37"/>
      <c r="CW401" s="37"/>
      <c r="CX401" s="37"/>
      <c r="CY401" s="37"/>
      <c r="CZ401" s="37"/>
      <c r="DA401" s="37"/>
    </row>
    <row r="402" spans="1:105" x14ac:dyDescent="0.25">
      <c r="A402" s="68"/>
      <c r="B402" s="68"/>
      <c r="C402" s="68"/>
      <c r="D402" s="68"/>
      <c r="E402" s="68"/>
      <c r="F402" s="112" t="s">
        <v>165</v>
      </c>
      <c r="G402" s="112" t="s">
        <v>191</v>
      </c>
      <c r="H402" s="135"/>
      <c r="I402" s="136"/>
      <c r="J402" s="34">
        <v>1</v>
      </c>
      <c r="K402" s="137"/>
      <c r="L402" s="137"/>
      <c r="M402" s="137"/>
      <c r="N402" s="69"/>
      <c r="O402" s="68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  <c r="BT402" s="37"/>
      <c r="BU402" s="37"/>
      <c r="BV402" s="37"/>
      <c r="BW402" s="37"/>
      <c r="BX402" s="37"/>
      <c r="BY402" s="37"/>
      <c r="BZ402" s="37"/>
      <c r="CA402" s="37"/>
      <c r="CB402" s="37"/>
      <c r="CC402" s="37"/>
      <c r="CD402" s="37"/>
      <c r="CE402" s="37"/>
      <c r="CF402" s="37"/>
      <c r="CG402" s="37"/>
      <c r="CH402" s="37"/>
      <c r="CI402" s="37"/>
      <c r="CJ402" s="37"/>
      <c r="CK402" s="37"/>
      <c r="CL402" s="37"/>
      <c r="CM402" s="37"/>
      <c r="CN402" s="37"/>
      <c r="CO402" s="37"/>
      <c r="CP402" s="37"/>
      <c r="CQ402" s="37"/>
      <c r="CR402" s="37"/>
      <c r="CS402" s="37"/>
      <c r="CT402" s="37"/>
      <c r="CU402" s="37"/>
      <c r="CV402" s="37"/>
      <c r="CW402" s="37"/>
      <c r="CX402" s="37"/>
      <c r="CY402" s="37"/>
      <c r="CZ402" s="37"/>
      <c r="DA402" s="37"/>
    </row>
    <row r="403" spans="1:105" x14ac:dyDescent="0.25">
      <c r="A403" s="68"/>
      <c r="B403" s="68"/>
      <c r="C403" s="68"/>
      <c r="D403" s="68"/>
      <c r="E403" s="68"/>
      <c r="F403" s="68"/>
      <c r="G403" s="68"/>
      <c r="H403" s="69"/>
      <c r="I403" s="69"/>
      <c r="J403" s="69"/>
      <c r="K403" s="69"/>
      <c r="L403" s="69"/>
      <c r="M403" s="69"/>
      <c r="N403" s="69"/>
      <c r="O403" s="68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  <c r="BO403" s="37"/>
      <c r="BP403" s="37"/>
      <c r="BQ403" s="37"/>
      <c r="BR403" s="37"/>
      <c r="BS403" s="37"/>
      <c r="BT403" s="37"/>
      <c r="BU403" s="37"/>
      <c r="BV403" s="37"/>
      <c r="BW403" s="37"/>
      <c r="BX403" s="37"/>
      <c r="BY403" s="37"/>
      <c r="BZ403" s="37"/>
      <c r="CA403" s="37"/>
      <c r="CB403" s="37"/>
      <c r="CC403" s="37"/>
      <c r="CD403" s="37"/>
      <c r="CE403" s="37"/>
      <c r="CF403" s="37"/>
      <c r="CG403" s="37"/>
      <c r="CH403" s="37"/>
      <c r="CI403" s="37"/>
      <c r="CJ403" s="37"/>
      <c r="CK403" s="37"/>
      <c r="CL403" s="37"/>
      <c r="CM403" s="37"/>
      <c r="CN403" s="37"/>
      <c r="CO403" s="37"/>
      <c r="CP403" s="37"/>
      <c r="CQ403" s="37"/>
      <c r="CR403" s="37"/>
      <c r="CS403" s="37"/>
      <c r="CT403" s="37"/>
      <c r="CU403" s="37"/>
      <c r="CV403" s="37"/>
      <c r="CW403" s="37"/>
      <c r="CX403" s="37"/>
      <c r="CY403" s="37"/>
      <c r="CZ403" s="37"/>
      <c r="DA403" s="37"/>
    </row>
    <row r="404" spans="1:105" s="17" customFormat="1" x14ac:dyDescent="0.25">
      <c r="A404" s="68"/>
      <c r="B404" s="68"/>
      <c r="C404" s="68"/>
      <c r="D404" s="68"/>
      <c r="E404" s="68"/>
      <c r="F404" s="68"/>
      <c r="G404" s="68"/>
      <c r="H404" s="69"/>
      <c r="I404" s="69"/>
      <c r="J404" s="69"/>
      <c r="K404" s="69"/>
      <c r="L404" s="69"/>
      <c r="M404" s="69"/>
      <c r="N404" s="69"/>
      <c r="O404" s="68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  <c r="BT404" s="37"/>
      <c r="BU404" s="37"/>
      <c r="BV404" s="37"/>
      <c r="BW404" s="37"/>
      <c r="BX404" s="37"/>
      <c r="BY404" s="37"/>
      <c r="BZ404" s="37"/>
      <c r="CA404" s="37"/>
      <c r="CB404" s="37"/>
      <c r="CC404" s="37"/>
      <c r="CD404" s="37"/>
      <c r="CE404" s="37"/>
      <c r="CF404" s="37"/>
      <c r="CG404" s="37"/>
      <c r="CH404" s="37"/>
      <c r="CI404" s="37"/>
      <c r="CJ404" s="37"/>
      <c r="CK404" s="37"/>
      <c r="CL404" s="37"/>
      <c r="CM404" s="37"/>
      <c r="CN404" s="37"/>
      <c r="CO404" s="37"/>
      <c r="CP404" s="37"/>
      <c r="CQ404" s="37"/>
      <c r="CR404" s="37"/>
      <c r="CS404" s="37"/>
      <c r="CT404" s="37"/>
      <c r="CU404" s="37"/>
      <c r="CV404" s="37"/>
      <c r="CW404" s="37"/>
      <c r="CX404" s="37"/>
      <c r="CY404" s="37"/>
      <c r="CZ404" s="37"/>
      <c r="DA404" s="37"/>
    </row>
    <row r="405" spans="1:105" s="17" customFormat="1" x14ac:dyDescent="0.25">
      <c r="A405" s="68"/>
      <c r="B405" s="68"/>
      <c r="C405" s="226" t="s">
        <v>764</v>
      </c>
      <c r="D405" s="226"/>
      <c r="E405" s="226"/>
      <c r="F405" s="226"/>
      <c r="G405" s="226"/>
      <c r="H405" s="226"/>
      <c r="I405" s="226"/>
      <c r="J405" s="226"/>
      <c r="K405" s="226"/>
      <c r="L405" s="226"/>
      <c r="M405" s="226"/>
      <c r="N405" s="226"/>
      <c r="O405" s="226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  <c r="BO405" s="37"/>
      <c r="BP405" s="37"/>
      <c r="BQ405" s="37"/>
      <c r="BR405" s="37"/>
      <c r="BS405" s="37"/>
      <c r="BT405" s="37"/>
      <c r="BU405" s="37"/>
      <c r="BV405" s="37"/>
      <c r="BW405" s="37"/>
      <c r="BX405" s="37"/>
      <c r="BY405" s="37"/>
      <c r="BZ405" s="37"/>
      <c r="CA405" s="37"/>
      <c r="CB405" s="37"/>
      <c r="CC405" s="37"/>
      <c r="CD405" s="37"/>
      <c r="CE405" s="37"/>
      <c r="CF405" s="37"/>
      <c r="CG405" s="37"/>
      <c r="CH405" s="37"/>
      <c r="CI405" s="37"/>
      <c r="CJ405" s="37"/>
      <c r="CK405" s="37"/>
      <c r="CL405" s="37"/>
      <c r="CM405" s="37"/>
      <c r="CN405" s="37"/>
      <c r="CO405" s="37"/>
      <c r="CP405" s="37"/>
      <c r="CQ405" s="37"/>
      <c r="CR405" s="37"/>
      <c r="CS405" s="37"/>
      <c r="CT405" s="37"/>
      <c r="CU405" s="37"/>
      <c r="CV405" s="37"/>
      <c r="CW405" s="37"/>
      <c r="CX405" s="37"/>
      <c r="CY405" s="37"/>
      <c r="CZ405" s="37"/>
      <c r="DA405" s="37"/>
    </row>
    <row r="406" spans="1:105" s="17" customFormat="1" x14ac:dyDescent="0.25">
      <c r="A406" s="68"/>
      <c r="B406" s="68"/>
      <c r="I406" s="69"/>
      <c r="J406" s="69"/>
      <c r="K406" s="69"/>
      <c r="L406" s="69"/>
      <c r="M406" s="69"/>
      <c r="N406" s="69"/>
      <c r="O406" s="68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  <c r="BO406" s="37"/>
      <c r="BP406" s="37"/>
      <c r="BQ406" s="37"/>
      <c r="BR406" s="37"/>
      <c r="BS406" s="37"/>
      <c r="BT406" s="37"/>
      <c r="BU406" s="37"/>
      <c r="BV406" s="37"/>
      <c r="BW406" s="37"/>
      <c r="BX406" s="37"/>
      <c r="BY406" s="37"/>
      <c r="BZ406" s="37"/>
      <c r="CA406" s="37"/>
      <c r="CB406" s="37"/>
      <c r="CC406" s="37"/>
      <c r="CD406" s="37"/>
      <c r="CE406" s="37"/>
      <c r="CF406" s="37"/>
      <c r="CG406" s="37"/>
      <c r="CH406" s="37"/>
      <c r="CI406" s="37"/>
      <c r="CJ406" s="37"/>
      <c r="CK406" s="37"/>
      <c r="CL406" s="37"/>
      <c r="CM406" s="37"/>
      <c r="CN406" s="37"/>
      <c r="CO406" s="37"/>
      <c r="CP406" s="37"/>
      <c r="CQ406" s="37"/>
      <c r="CR406" s="37"/>
      <c r="CS406" s="37"/>
      <c r="CT406" s="37"/>
      <c r="CU406" s="37"/>
      <c r="CV406" s="37"/>
      <c r="CW406" s="37"/>
      <c r="CX406" s="37"/>
      <c r="CY406" s="37"/>
      <c r="CZ406" s="37"/>
      <c r="DA406" s="37"/>
    </row>
    <row r="407" spans="1:105" s="17" customFormat="1" x14ac:dyDescent="0.25">
      <c r="A407" s="68"/>
      <c r="B407" s="68"/>
      <c r="E407" s="17" t="s">
        <v>762</v>
      </c>
      <c r="G407" s="17" t="s">
        <v>763</v>
      </c>
      <c r="H407" s="227">
        <v>3</v>
      </c>
      <c r="I407" s="69"/>
      <c r="J407" s="69"/>
      <c r="K407" s="69"/>
      <c r="L407" s="69"/>
      <c r="M407" s="69"/>
      <c r="N407" s="69"/>
      <c r="O407" s="68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  <c r="BO407" s="37"/>
      <c r="BP407" s="37"/>
      <c r="BQ407" s="37"/>
      <c r="BR407" s="37"/>
      <c r="BS407" s="37"/>
      <c r="BT407" s="37"/>
      <c r="BU407" s="37"/>
      <c r="BV407" s="37"/>
      <c r="BW407" s="37"/>
      <c r="BX407" s="37"/>
      <c r="BY407" s="37"/>
      <c r="BZ407" s="37"/>
      <c r="CA407" s="37"/>
      <c r="CB407" s="37"/>
      <c r="CC407" s="37"/>
      <c r="CD407" s="37"/>
      <c r="CE407" s="37"/>
      <c r="CF407" s="37"/>
      <c r="CG407" s="37"/>
      <c r="CH407" s="37"/>
      <c r="CI407" s="37"/>
      <c r="CJ407" s="37"/>
      <c r="CK407" s="37"/>
      <c r="CL407" s="37"/>
      <c r="CM407" s="37"/>
      <c r="CN407" s="37"/>
      <c r="CO407" s="37"/>
      <c r="CP407" s="37"/>
      <c r="CQ407" s="37"/>
      <c r="CR407" s="37"/>
      <c r="CS407" s="37"/>
      <c r="CT407" s="37"/>
      <c r="CU407" s="37"/>
      <c r="CV407" s="37"/>
      <c r="CW407" s="37"/>
      <c r="CX407" s="37"/>
      <c r="CY407" s="37"/>
      <c r="CZ407" s="37"/>
      <c r="DA407" s="37"/>
    </row>
    <row r="408" spans="1:105" s="17" customFormat="1" x14ac:dyDescent="0.25">
      <c r="A408" s="68"/>
      <c r="B408" s="68"/>
      <c r="C408" s="68"/>
      <c r="D408" s="68"/>
      <c r="E408" s="68"/>
      <c r="F408" s="68"/>
      <c r="G408" s="68"/>
      <c r="H408" s="69"/>
      <c r="I408" s="69"/>
      <c r="J408" s="69"/>
      <c r="K408" s="69"/>
      <c r="L408" s="69"/>
      <c r="M408" s="69"/>
      <c r="N408" s="69"/>
      <c r="O408" s="68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  <c r="BO408" s="37"/>
      <c r="BP408" s="37"/>
      <c r="BQ408" s="37"/>
      <c r="BR408" s="37"/>
      <c r="BS408" s="37"/>
      <c r="BT408" s="37"/>
      <c r="BU408" s="37"/>
      <c r="BV408" s="37"/>
      <c r="BW408" s="37"/>
      <c r="BX408" s="37"/>
      <c r="BY408" s="37"/>
      <c r="BZ408" s="37"/>
      <c r="CA408" s="37"/>
      <c r="CB408" s="37"/>
      <c r="CC408" s="37"/>
      <c r="CD408" s="37"/>
      <c r="CE408" s="37"/>
      <c r="CF408" s="37"/>
      <c r="CG408" s="37"/>
      <c r="CH408" s="37"/>
      <c r="CI408" s="37"/>
      <c r="CJ408" s="37"/>
      <c r="CK408" s="37"/>
      <c r="CL408" s="37"/>
      <c r="CM408" s="37"/>
      <c r="CN408" s="37"/>
      <c r="CO408" s="37"/>
      <c r="CP408" s="37"/>
      <c r="CQ408" s="37"/>
      <c r="CR408" s="37"/>
      <c r="CS408" s="37"/>
      <c r="CT408" s="37"/>
      <c r="CU408" s="37"/>
      <c r="CV408" s="37"/>
      <c r="CW408" s="37"/>
      <c r="CX408" s="37"/>
      <c r="CY408" s="37"/>
      <c r="CZ408" s="37"/>
      <c r="DA408" s="37"/>
    </row>
    <row r="409" spans="1:105" x14ac:dyDescent="0.25">
      <c r="A409" s="96"/>
      <c r="B409" s="102" t="s">
        <v>30</v>
      </c>
      <c r="C409" s="102"/>
      <c r="D409" s="102"/>
      <c r="E409" s="102"/>
      <c r="F409" s="102"/>
      <c r="G409" s="102"/>
      <c r="H409" s="103"/>
      <c r="I409" s="103"/>
      <c r="J409" s="103"/>
      <c r="K409" s="103"/>
      <c r="L409" s="103"/>
      <c r="M409" s="103"/>
      <c r="N409" s="103"/>
      <c r="O409" s="102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  <c r="BO409" s="37"/>
      <c r="BP409" s="37"/>
      <c r="BQ409" s="37"/>
      <c r="BR409" s="37"/>
      <c r="BS409" s="37"/>
      <c r="BT409" s="37"/>
      <c r="BU409" s="37"/>
      <c r="BV409" s="37"/>
      <c r="BW409" s="37"/>
      <c r="BX409" s="37"/>
      <c r="BY409" s="37"/>
      <c r="BZ409" s="37"/>
      <c r="CA409" s="37"/>
      <c r="CB409" s="37"/>
      <c r="CC409" s="37"/>
      <c r="CD409" s="37"/>
      <c r="CE409" s="37"/>
      <c r="CF409" s="37"/>
      <c r="CG409" s="37"/>
      <c r="CH409" s="37"/>
      <c r="CI409" s="37"/>
      <c r="CJ409" s="37"/>
      <c r="CK409" s="37"/>
      <c r="CL409" s="37"/>
      <c r="CM409" s="37"/>
      <c r="CN409" s="37"/>
      <c r="CO409" s="37"/>
      <c r="CP409" s="37"/>
      <c r="CQ409" s="37"/>
      <c r="CR409" s="37"/>
      <c r="CS409" s="37"/>
      <c r="CT409" s="37"/>
      <c r="CU409" s="37"/>
      <c r="CV409" s="37"/>
      <c r="CW409" s="37"/>
      <c r="CX409" s="37"/>
      <c r="CY409" s="37"/>
      <c r="CZ409" s="37"/>
      <c r="DA409" s="37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 xr:uid="{00000000-0002-0000-0500-000000000000}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 xr:uid="{00000000-0002-0000-0500-000001000000}">
      <formula1>$H$180:$H$184</formula1>
    </dataValidation>
    <dataValidation type="decimal" operator="greaterThan" allowBlank="1" showInputMessage="1" showErrorMessage="1" sqref="H17" xr:uid="{00000000-0002-0000-0500-000002000000}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 xr:uid="{00000000-0002-0000-0500-000003000000}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 xr:uid="{00000000-0002-0000-0500-000004000000}">
      <formula1>$H$279:$H$283</formula1>
    </dataValidation>
  </dataValidations>
  <hyperlinks>
    <hyperlink ref="B5" location="'Model map'!A1" display="Click here to return to model map" xr:uid="{21B388C7-6D7E-40BF-A0B8-35EF6607755F}"/>
    <hyperlink ref="B5:H5" location="'Model map'!A4" tooltip="Click to return to model map" display="'Model map'!A4" xr:uid="{6F816715-7089-4E50-9C49-16727C5522F0}"/>
    <hyperlink ref="B5:F5" location="'Model map'!A4" tooltip="Click to return to model map" display="'Model map'!A4" xr:uid="{E583C903-08EF-452A-AD51-A53CFC617E22}"/>
    <hyperlink ref="A1" location="Index!A1" display="Index!A1" xr:uid="{E42344E6-1E1A-40D5-A879-B2C016E10855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5" tint="0.59999389629810485"/>
  </sheetPr>
  <dimension ref="A1:P393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261" sqref="A261"/>
      <selection pane="bottomRight" activeCell="J6" sqref="J6"/>
    </sheetView>
  </sheetViews>
  <sheetFormatPr defaultColWidth="0" defaultRowHeight="15" x14ac:dyDescent="0.25"/>
  <cols>
    <col min="1" max="5" width="2.7109375" style="17" customWidth="1"/>
    <col min="6" max="6" width="60.7109375" style="17" customWidth="1"/>
    <col min="7" max="8" width="20.7109375" style="17" customWidth="1"/>
    <col min="9" max="9" width="2.7109375" style="17" customWidth="1"/>
    <col min="10" max="13" width="20.7109375" style="17" customWidth="1"/>
    <col min="14" max="14" width="2.7109375" style="17" customWidth="1"/>
    <col min="15" max="15" width="40.7109375" style="17" customWidth="1"/>
    <col min="16" max="16" width="2.7109375" style="17" customWidth="1"/>
    <col min="17" max="16384" width="9.140625" style="17" hidden="1"/>
  </cols>
  <sheetData>
    <row r="1" spans="1:16" x14ac:dyDescent="0.25">
      <c r="A1" s="91" t="str">
        <f ca="1">MID(CELL("filename",A1),FIND("]",CELL("filename",A1))+1,255)</f>
        <v>DNO inputs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1"/>
      <c r="P1" s="89"/>
    </row>
    <row r="2" spans="1:16" x14ac:dyDescent="0.25">
      <c r="A2" s="91" t="str">
        <f>Cover!D21&amp;" - "&amp;Cover!D23</f>
        <v>Electricity North West Limited - v1 Final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1"/>
      <c r="P2" s="89"/>
    </row>
    <row r="3" spans="1:16" x14ac:dyDescent="0.25">
      <c r="A3" s="93" t="str">
        <f>Cover!D2&amp;" - "&amp;Cover!D8&amp;" v"&amp;Cover!D10&amp;" - "&amp;Cover!D19</f>
        <v>PCDM charging model - Release for charge setting v4 - 2022/23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4"/>
      <c r="P3" s="90"/>
    </row>
    <row r="4" spans="1:16" x14ac:dyDescent="0.25">
      <c r="A4" s="68"/>
      <c r="B4" s="68"/>
      <c r="C4" s="68"/>
      <c r="D4" s="68"/>
      <c r="E4" s="68"/>
      <c r="F4" s="68"/>
      <c r="G4" s="68"/>
      <c r="H4" s="69"/>
      <c r="I4" s="69"/>
      <c r="J4" s="69"/>
      <c r="K4" s="69"/>
      <c r="L4" s="69"/>
      <c r="M4" s="69"/>
      <c r="N4" s="69"/>
      <c r="O4" s="68"/>
      <c r="P4" s="37"/>
    </row>
    <row r="5" spans="1:16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100"/>
      <c r="K5" s="100"/>
      <c r="L5" s="100"/>
      <c r="M5" s="100"/>
      <c r="N5" s="124"/>
      <c r="O5" s="98" t="s">
        <v>34</v>
      </c>
      <c r="P5" s="37"/>
    </row>
    <row r="6" spans="1:16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8"/>
      <c r="P6" s="37"/>
    </row>
    <row r="7" spans="1:16" x14ac:dyDescent="0.25">
      <c r="A7" s="96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2"/>
      <c r="P7" s="37"/>
    </row>
    <row r="8" spans="1:16" x14ac:dyDescent="0.25">
      <c r="A8" s="68"/>
      <c r="B8" s="68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8"/>
      <c r="P8" s="37"/>
    </row>
    <row r="9" spans="1:16" x14ac:dyDescent="0.25">
      <c r="A9" s="68"/>
      <c r="B9" s="68"/>
      <c r="C9" s="104" t="s">
        <v>435</v>
      </c>
      <c r="D9" s="104"/>
      <c r="E9" s="68"/>
      <c r="F9" s="68"/>
      <c r="G9" s="68"/>
      <c r="H9" s="69"/>
      <c r="I9" s="69"/>
      <c r="J9" s="69"/>
      <c r="K9" s="69"/>
      <c r="L9" s="69"/>
      <c r="M9" s="69"/>
      <c r="N9" s="69"/>
      <c r="O9" s="68"/>
      <c r="P9" s="37"/>
    </row>
    <row r="10" spans="1:16" x14ac:dyDescent="0.25">
      <c r="A10" s="68"/>
      <c r="B10" s="68"/>
      <c r="C10" s="104"/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8"/>
      <c r="P10" s="37"/>
    </row>
    <row r="11" spans="1:16" x14ac:dyDescent="0.25">
      <c r="A11" s="96"/>
      <c r="B11" s="102" t="s">
        <v>672</v>
      </c>
      <c r="C11" s="102"/>
      <c r="D11" s="102"/>
      <c r="E11" s="102"/>
      <c r="F11" s="102"/>
      <c r="G11" s="102"/>
      <c r="H11" s="103"/>
      <c r="I11" s="103"/>
      <c r="J11" s="103"/>
      <c r="K11" s="103"/>
      <c r="L11" s="103"/>
      <c r="M11" s="103"/>
      <c r="N11" s="103"/>
      <c r="O11" s="102"/>
      <c r="P11" s="37"/>
    </row>
    <row r="12" spans="1:16" x14ac:dyDescent="0.25">
      <c r="A12" s="68"/>
      <c r="B12" s="68"/>
      <c r="C12" s="68"/>
      <c r="D12" s="68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68"/>
      <c r="P12" s="37"/>
    </row>
    <row r="13" spans="1:16" x14ac:dyDescent="0.25">
      <c r="A13" s="68"/>
      <c r="B13" s="68"/>
      <c r="C13" s="104" t="s">
        <v>434</v>
      </c>
      <c r="D13" s="104"/>
      <c r="E13" s="68"/>
      <c r="F13" s="68"/>
      <c r="G13" s="68"/>
      <c r="H13" s="69"/>
      <c r="I13" s="69"/>
      <c r="J13" s="69"/>
      <c r="K13" s="69"/>
      <c r="L13" s="69"/>
      <c r="M13" s="69"/>
      <c r="N13" s="69"/>
      <c r="O13" s="68"/>
      <c r="P13" s="37"/>
    </row>
    <row r="14" spans="1:16" x14ac:dyDescent="0.25">
      <c r="A14" s="68"/>
      <c r="B14" s="68"/>
      <c r="C14" s="104"/>
      <c r="D14" s="104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8"/>
      <c r="P14" s="37"/>
    </row>
    <row r="15" spans="1:16" x14ac:dyDescent="0.25">
      <c r="A15" s="96"/>
      <c r="B15" s="96"/>
      <c r="C15" s="105" t="s">
        <v>617</v>
      </c>
      <c r="D15" s="105"/>
      <c r="E15" s="105"/>
      <c r="F15" s="105"/>
      <c r="G15" s="105"/>
      <c r="H15" s="106"/>
      <c r="I15" s="106"/>
      <c r="J15" s="106"/>
      <c r="K15" s="106"/>
      <c r="L15" s="106"/>
      <c r="M15" s="106"/>
      <c r="N15" s="106"/>
      <c r="O15" s="105"/>
      <c r="P15" s="37"/>
    </row>
    <row r="16" spans="1:16" x14ac:dyDescent="0.25">
      <c r="A16" s="68"/>
      <c r="B16" s="68"/>
      <c r="C16" s="104"/>
      <c r="D16" s="104"/>
      <c r="E16" s="68"/>
      <c r="F16" s="68"/>
      <c r="G16" s="68"/>
      <c r="H16" s="69"/>
      <c r="I16" s="69"/>
      <c r="J16" s="69"/>
      <c r="K16" s="69"/>
      <c r="L16" s="69"/>
      <c r="M16" s="69"/>
      <c r="N16" s="69"/>
      <c r="O16" s="68"/>
      <c r="P16" s="37"/>
    </row>
    <row r="17" spans="1:16" x14ac:dyDescent="0.25">
      <c r="A17" s="68"/>
      <c r="B17" s="68"/>
      <c r="C17" s="68"/>
      <c r="D17" s="104" t="s">
        <v>536</v>
      </c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8"/>
      <c r="P17" s="37"/>
    </row>
    <row r="18" spans="1:16" x14ac:dyDescent="0.25">
      <c r="A18" s="68"/>
      <c r="B18" s="68"/>
      <c r="C18" s="68"/>
      <c r="D18" s="104"/>
      <c r="E18" s="68"/>
      <c r="F18" s="68"/>
      <c r="G18" s="68"/>
      <c r="H18" s="69"/>
      <c r="I18" s="69"/>
      <c r="J18" s="69"/>
      <c r="K18" s="69"/>
      <c r="L18" s="69"/>
      <c r="M18" s="69"/>
      <c r="N18" s="69"/>
      <c r="O18" s="68"/>
      <c r="P18" s="37"/>
    </row>
    <row r="19" spans="1:16" x14ac:dyDescent="0.25">
      <c r="A19" s="110"/>
      <c r="B19" s="68"/>
      <c r="C19" s="68"/>
      <c r="D19" s="68"/>
      <c r="E19" s="110" t="s">
        <v>43</v>
      </c>
      <c r="F19" s="68"/>
      <c r="G19" s="110" t="s">
        <v>44</v>
      </c>
      <c r="H19" s="228">
        <v>0.15170442747357032</v>
      </c>
      <c r="I19" s="126" t="s">
        <v>314</v>
      </c>
      <c r="J19" s="130"/>
      <c r="K19" s="130"/>
      <c r="L19" s="130"/>
      <c r="M19" s="130"/>
      <c r="N19" s="69"/>
      <c r="O19" s="110" t="s">
        <v>596</v>
      </c>
      <c r="P19" s="37"/>
    </row>
    <row r="20" spans="1:16" x14ac:dyDescent="0.25">
      <c r="A20" s="68"/>
      <c r="B20" s="68"/>
      <c r="C20" s="68"/>
      <c r="D20" s="68"/>
      <c r="E20" s="104"/>
      <c r="F20" s="68"/>
      <c r="G20" s="68"/>
      <c r="H20" s="69"/>
      <c r="I20" s="69"/>
      <c r="J20" s="69"/>
      <c r="K20" s="69"/>
      <c r="L20" s="69"/>
      <c r="M20" s="69"/>
      <c r="N20" s="69"/>
      <c r="O20" s="68"/>
      <c r="P20" s="37"/>
    </row>
    <row r="21" spans="1:16" x14ac:dyDescent="0.25">
      <c r="A21" s="96"/>
      <c r="B21" s="96"/>
      <c r="C21" s="105" t="s">
        <v>618</v>
      </c>
      <c r="D21" s="105"/>
      <c r="E21" s="105"/>
      <c r="F21" s="105"/>
      <c r="G21" s="105"/>
      <c r="H21" s="106"/>
      <c r="I21" s="106"/>
      <c r="J21" s="106"/>
      <c r="K21" s="106"/>
      <c r="L21" s="106"/>
      <c r="M21" s="106"/>
      <c r="N21" s="106"/>
      <c r="O21" s="105"/>
      <c r="P21" s="37"/>
    </row>
    <row r="22" spans="1:16" x14ac:dyDescent="0.25">
      <c r="A22" s="68"/>
      <c r="B22" s="68"/>
      <c r="C22" s="104"/>
      <c r="D22" s="104"/>
      <c r="E22" s="68"/>
      <c r="F22" s="68"/>
      <c r="G22" s="68"/>
      <c r="H22" s="69"/>
      <c r="I22" s="69"/>
      <c r="J22" s="69"/>
      <c r="K22" s="69"/>
      <c r="L22" s="69"/>
      <c r="M22" s="69"/>
      <c r="N22" s="69"/>
      <c r="O22" s="68"/>
      <c r="P22" s="37"/>
    </row>
    <row r="23" spans="1:16" x14ac:dyDescent="0.25">
      <c r="A23" s="68"/>
      <c r="B23" s="68"/>
      <c r="C23" s="68"/>
      <c r="D23" s="104" t="s">
        <v>461</v>
      </c>
      <c r="E23" s="68"/>
      <c r="F23" s="68"/>
      <c r="G23" s="68"/>
      <c r="H23" s="69"/>
      <c r="I23" s="69"/>
      <c r="J23" s="69"/>
      <c r="K23" s="69"/>
      <c r="L23" s="69"/>
      <c r="M23" s="69"/>
      <c r="N23" s="69"/>
      <c r="O23" s="68"/>
      <c r="P23" s="37"/>
    </row>
    <row r="24" spans="1:16" x14ac:dyDescent="0.25">
      <c r="A24" s="68"/>
      <c r="B24" s="68"/>
      <c r="C24" s="68"/>
      <c r="D24" s="104" t="s">
        <v>462</v>
      </c>
      <c r="E24" s="68"/>
      <c r="F24" s="68"/>
      <c r="G24" s="68"/>
      <c r="H24" s="69"/>
      <c r="I24" s="69"/>
      <c r="J24" s="69"/>
      <c r="K24" s="69"/>
      <c r="L24" s="69"/>
      <c r="M24" s="69"/>
      <c r="N24" s="69"/>
      <c r="O24" s="68"/>
      <c r="P24" s="37"/>
    </row>
    <row r="25" spans="1:16" x14ac:dyDescent="0.25">
      <c r="A25" s="68"/>
      <c r="B25" s="68"/>
      <c r="C25" s="68"/>
      <c r="D25" s="104"/>
      <c r="E25" s="68"/>
      <c r="F25" s="68"/>
      <c r="G25" s="68"/>
      <c r="H25" s="69"/>
      <c r="I25" s="69"/>
      <c r="J25" s="69"/>
      <c r="K25" s="69"/>
      <c r="L25" s="69"/>
      <c r="M25" s="69"/>
      <c r="N25" s="69"/>
      <c r="O25" s="68"/>
      <c r="P25" s="37"/>
    </row>
    <row r="26" spans="1:16" x14ac:dyDescent="0.25">
      <c r="A26" s="110"/>
      <c r="B26" s="68"/>
      <c r="C26" s="68"/>
      <c r="D26" s="68"/>
      <c r="E26" s="110" t="s">
        <v>45</v>
      </c>
      <c r="F26" s="68"/>
      <c r="G26" s="110" t="s">
        <v>44</v>
      </c>
      <c r="H26" s="228">
        <v>0.88846415835843551</v>
      </c>
      <c r="I26" s="126" t="s">
        <v>314</v>
      </c>
      <c r="J26" s="130"/>
      <c r="K26" s="130"/>
      <c r="L26" s="130"/>
      <c r="M26" s="130"/>
      <c r="N26" s="69"/>
      <c r="O26" s="110" t="s">
        <v>597</v>
      </c>
      <c r="P26" s="37"/>
    </row>
    <row r="27" spans="1:16" x14ac:dyDescent="0.25">
      <c r="A27" s="68"/>
      <c r="B27" s="68"/>
      <c r="C27" s="68"/>
      <c r="D27" s="68"/>
      <c r="E27" s="104"/>
      <c r="F27" s="68"/>
      <c r="G27" s="68"/>
      <c r="H27" s="69"/>
      <c r="I27" s="69"/>
      <c r="J27" s="69"/>
      <c r="K27" s="69"/>
      <c r="L27" s="69"/>
      <c r="M27" s="69"/>
      <c r="N27" s="69"/>
      <c r="O27" s="68"/>
      <c r="P27" s="37"/>
    </row>
    <row r="28" spans="1:16" x14ac:dyDescent="0.25">
      <c r="A28" s="96"/>
      <c r="B28" s="102" t="s">
        <v>432</v>
      </c>
      <c r="C28" s="102"/>
      <c r="D28" s="102"/>
      <c r="E28" s="102"/>
      <c r="F28" s="102"/>
      <c r="G28" s="102"/>
      <c r="H28" s="103"/>
      <c r="I28" s="103"/>
      <c r="J28" s="103"/>
      <c r="K28" s="103"/>
      <c r="L28" s="103"/>
      <c r="M28" s="103"/>
      <c r="N28" s="103"/>
      <c r="O28" s="102"/>
      <c r="P28" s="37"/>
    </row>
    <row r="29" spans="1:16" x14ac:dyDescent="0.25">
      <c r="A29" s="68"/>
      <c r="B29" s="68"/>
      <c r="C29" s="68"/>
      <c r="D29" s="68"/>
      <c r="E29" s="68"/>
      <c r="F29" s="68"/>
      <c r="G29" s="68"/>
      <c r="H29" s="69"/>
      <c r="I29" s="69"/>
      <c r="J29" s="69"/>
      <c r="K29" s="69"/>
      <c r="L29" s="69"/>
      <c r="M29" s="69"/>
      <c r="N29" s="69"/>
      <c r="O29" s="68"/>
      <c r="P29" s="37"/>
    </row>
    <row r="30" spans="1:16" x14ac:dyDescent="0.25">
      <c r="A30" s="68"/>
      <c r="B30" s="68"/>
      <c r="C30" s="104" t="s">
        <v>436</v>
      </c>
      <c r="D30" s="104"/>
      <c r="E30" s="68"/>
      <c r="F30" s="68"/>
      <c r="G30" s="68"/>
      <c r="H30" s="69"/>
      <c r="I30" s="69"/>
      <c r="J30" s="69"/>
      <c r="K30" s="69"/>
      <c r="L30" s="69"/>
      <c r="M30" s="69"/>
      <c r="N30" s="69"/>
      <c r="O30" s="68"/>
      <c r="P30" s="37"/>
    </row>
    <row r="31" spans="1:16" x14ac:dyDescent="0.25">
      <c r="A31" s="68"/>
      <c r="B31" s="68"/>
      <c r="C31" s="104"/>
      <c r="D31" s="104"/>
      <c r="E31" s="68"/>
      <c r="F31" s="68"/>
      <c r="G31" s="68"/>
      <c r="H31" s="69"/>
      <c r="I31" s="69"/>
      <c r="J31" s="69"/>
      <c r="K31" s="69"/>
      <c r="L31" s="69"/>
      <c r="M31" s="69"/>
      <c r="N31" s="69"/>
      <c r="O31" s="68"/>
      <c r="P31" s="37"/>
    </row>
    <row r="32" spans="1:16" x14ac:dyDescent="0.25">
      <c r="A32" s="96"/>
      <c r="B32" s="96"/>
      <c r="C32" s="105" t="s">
        <v>619</v>
      </c>
      <c r="D32" s="105"/>
      <c r="E32" s="105"/>
      <c r="F32" s="105"/>
      <c r="G32" s="105"/>
      <c r="H32" s="106"/>
      <c r="I32" s="106"/>
      <c r="J32" s="106"/>
      <c r="K32" s="106"/>
      <c r="L32" s="106"/>
      <c r="M32" s="106"/>
      <c r="N32" s="106"/>
      <c r="O32" s="105"/>
      <c r="P32" s="37"/>
    </row>
    <row r="33" spans="1:16" x14ac:dyDescent="0.25">
      <c r="A33" s="68"/>
      <c r="B33" s="68"/>
      <c r="C33" s="104"/>
      <c r="D33" s="104"/>
      <c r="E33" s="68"/>
      <c r="F33" s="68"/>
      <c r="G33" s="68"/>
      <c r="H33" s="69"/>
      <c r="I33" s="69"/>
      <c r="J33" s="69"/>
      <c r="K33" s="69"/>
      <c r="L33" s="69"/>
      <c r="M33" s="69"/>
      <c r="N33" s="69"/>
      <c r="O33" s="68"/>
      <c r="P33" s="37"/>
    </row>
    <row r="34" spans="1:16" x14ac:dyDescent="0.25">
      <c r="A34" s="68"/>
      <c r="B34" s="68"/>
      <c r="C34" s="68"/>
      <c r="D34" s="104" t="s">
        <v>418</v>
      </c>
      <c r="E34" s="68"/>
      <c r="F34" s="68"/>
      <c r="G34" s="68"/>
      <c r="H34" s="69"/>
      <c r="I34" s="69"/>
      <c r="J34" s="69"/>
      <c r="K34" s="69"/>
      <c r="L34" s="69"/>
      <c r="M34" s="69"/>
      <c r="N34" s="69"/>
      <c r="O34" s="68"/>
      <c r="P34" s="37"/>
    </row>
    <row r="35" spans="1:16" x14ac:dyDescent="0.25">
      <c r="A35" s="68"/>
      <c r="B35" s="68"/>
      <c r="C35" s="68"/>
      <c r="D35" s="104" t="s">
        <v>723</v>
      </c>
      <c r="E35" s="68"/>
      <c r="F35" s="68"/>
      <c r="G35" s="68"/>
      <c r="H35" s="69"/>
      <c r="I35" s="69"/>
      <c r="J35" s="69"/>
      <c r="K35" s="69"/>
      <c r="L35" s="69"/>
      <c r="M35" s="69"/>
      <c r="N35" s="69"/>
      <c r="O35" s="68"/>
      <c r="P35" s="37"/>
    </row>
    <row r="36" spans="1:16" x14ac:dyDescent="0.25">
      <c r="A36" s="68"/>
      <c r="B36" s="68"/>
      <c r="C36" s="68"/>
      <c r="D36" s="104"/>
      <c r="E36" s="68"/>
      <c r="F36" s="68"/>
      <c r="G36" s="68"/>
      <c r="H36" s="69"/>
      <c r="I36" s="69"/>
      <c r="J36" s="69"/>
      <c r="K36" s="69"/>
      <c r="L36" s="69"/>
      <c r="M36" s="69"/>
      <c r="N36" s="69"/>
      <c r="O36" s="68"/>
      <c r="P36" s="37"/>
    </row>
    <row r="37" spans="1:16" x14ac:dyDescent="0.25">
      <c r="A37" s="110"/>
      <c r="B37" s="68"/>
      <c r="C37" s="68"/>
      <c r="D37" s="104"/>
      <c r="E37" s="107" t="s">
        <v>417</v>
      </c>
      <c r="F37" s="68"/>
      <c r="G37" s="68"/>
      <c r="H37" s="69"/>
      <c r="I37" s="127" t="s">
        <v>314</v>
      </c>
      <c r="J37" s="69"/>
      <c r="K37" s="69"/>
      <c r="L37" s="69"/>
      <c r="M37" s="69"/>
      <c r="N37" s="69"/>
      <c r="O37" s="110" t="s">
        <v>598</v>
      </c>
      <c r="P37" s="37"/>
    </row>
    <row r="38" spans="1:16" x14ac:dyDescent="0.25">
      <c r="A38" s="68"/>
      <c r="B38" s="68"/>
      <c r="C38" s="68"/>
      <c r="D38" s="68"/>
      <c r="E38" s="104"/>
      <c r="F38" s="108" t="s">
        <v>35</v>
      </c>
      <c r="G38" s="108" t="s">
        <v>439</v>
      </c>
      <c r="H38" s="229">
        <v>724068830.04974031</v>
      </c>
      <c r="I38" s="125"/>
      <c r="J38" s="125"/>
      <c r="K38" s="125"/>
      <c r="L38" s="125"/>
      <c r="M38" s="125"/>
      <c r="N38" s="69"/>
      <c r="O38" s="68"/>
      <c r="P38" s="37"/>
    </row>
    <row r="39" spans="1:16" x14ac:dyDescent="0.25">
      <c r="A39" s="68"/>
      <c r="B39" s="68"/>
      <c r="C39" s="68"/>
      <c r="D39" s="68"/>
      <c r="E39" s="68"/>
      <c r="F39" s="110" t="s">
        <v>36</v>
      </c>
      <c r="G39" s="110" t="s">
        <v>439</v>
      </c>
      <c r="H39" s="230">
        <v>286409322.65182501</v>
      </c>
      <c r="I39" s="125"/>
      <c r="J39" s="125"/>
      <c r="K39" s="125"/>
      <c r="L39" s="125"/>
      <c r="M39" s="125"/>
      <c r="N39" s="69"/>
      <c r="O39" s="68"/>
      <c r="P39" s="37"/>
    </row>
    <row r="40" spans="1:16" x14ac:dyDescent="0.25">
      <c r="A40" s="68"/>
      <c r="B40" s="68"/>
      <c r="C40" s="68"/>
      <c r="D40" s="68"/>
      <c r="E40" s="68"/>
      <c r="F40" s="110" t="s">
        <v>37</v>
      </c>
      <c r="G40" s="110" t="s">
        <v>439</v>
      </c>
      <c r="H40" s="230">
        <v>753102628.0023104</v>
      </c>
      <c r="I40" s="125"/>
      <c r="J40" s="125"/>
      <c r="K40" s="125"/>
      <c r="L40" s="125"/>
      <c r="M40" s="125"/>
      <c r="N40" s="69"/>
      <c r="O40" s="68"/>
      <c r="P40" s="37"/>
    </row>
    <row r="41" spans="1:16" x14ac:dyDescent="0.25">
      <c r="A41" s="68"/>
      <c r="B41" s="68"/>
      <c r="C41" s="68"/>
      <c r="D41" s="68"/>
      <c r="E41" s="68"/>
      <c r="F41" s="110" t="s">
        <v>38</v>
      </c>
      <c r="G41" s="110" t="s">
        <v>439</v>
      </c>
      <c r="H41" s="230">
        <v>569822744.79104388</v>
      </c>
      <c r="I41" s="125"/>
      <c r="J41" s="125"/>
      <c r="K41" s="125"/>
      <c r="L41" s="125"/>
      <c r="M41" s="125"/>
      <c r="N41" s="69"/>
      <c r="O41" s="68"/>
      <c r="P41" s="37"/>
    </row>
    <row r="42" spans="1:16" x14ac:dyDescent="0.25">
      <c r="A42" s="68"/>
      <c r="B42" s="68"/>
      <c r="C42" s="68"/>
      <c r="D42" s="68"/>
      <c r="E42" s="68"/>
      <c r="F42" s="112" t="s">
        <v>39</v>
      </c>
      <c r="G42" s="112" t="s">
        <v>439</v>
      </c>
      <c r="H42" s="231">
        <v>0</v>
      </c>
      <c r="I42" s="125"/>
      <c r="J42" s="125"/>
      <c r="K42" s="125"/>
      <c r="L42" s="125"/>
      <c r="M42" s="125"/>
      <c r="N42" s="69"/>
      <c r="O42" s="68"/>
      <c r="P42" s="37"/>
    </row>
    <row r="43" spans="1:16" x14ac:dyDescent="0.25">
      <c r="A43" s="68"/>
      <c r="B43" s="68"/>
      <c r="C43" s="68"/>
      <c r="D43" s="68"/>
      <c r="E43" s="68"/>
      <c r="F43" s="68"/>
      <c r="G43" s="68"/>
      <c r="H43" s="69"/>
      <c r="I43" s="69"/>
      <c r="J43" s="69"/>
      <c r="K43" s="69"/>
      <c r="L43" s="69"/>
      <c r="M43" s="69"/>
      <c r="N43" s="69"/>
      <c r="O43" s="68"/>
      <c r="P43" s="37"/>
    </row>
    <row r="44" spans="1:16" x14ac:dyDescent="0.25">
      <c r="A44" s="96"/>
      <c r="B44" s="96"/>
      <c r="C44" s="105" t="s">
        <v>620</v>
      </c>
      <c r="D44" s="105"/>
      <c r="E44" s="105"/>
      <c r="F44" s="105"/>
      <c r="G44" s="105"/>
      <c r="H44" s="106"/>
      <c r="I44" s="106"/>
      <c r="J44" s="106"/>
      <c r="K44" s="106"/>
      <c r="L44" s="106"/>
      <c r="M44" s="106"/>
      <c r="N44" s="106"/>
      <c r="O44" s="105"/>
      <c r="P44" s="37"/>
    </row>
    <row r="45" spans="1:16" x14ac:dyDescent="0.25">
      <c r="A45" s="68"/>
      <c r="B45" s="68"/>
      <c r="C45" s="104"/>
      <c r="D45" s="104"/>
      <c r="E45" s="68"/>
      <c r="F45" s="68"/>
      <c r="G45" s="68"/>
      <c r="H45" s="69"/>
      <c r="I45" s="69"/>
      <c r="J45" s="69"/>
      <c r="K45" s="69"/>
      <c r="L45" s="69"/>
      <c r="M45" s="69"/>
      <c r="N45" s="69"/>
      <c r="O45" s="68"/>
      <c r="P45" s="37"/>
    </row>
    <row r="46" spans="1:16" x14ac:dyDescent="0.25">
      <c r="A46" s="68"/>
      <c r="B46" s="68"/>
      <c r="C46" s="68"/>
      <c r="D46" s="104" t="s">
        <v>419</v>
      </c>
      <c r="E46" s="68"/>
      <c r="F46" s="68"/>
      <c r="G46" s="68"/>
      <c r="H46" s="69"/>
      <c r="I46" s="69"/>
      <c r="J46" s="69"/>
      <c r="K46" s="69"/>
      <c r="L46" s="69"/>
      <c r="M46" s="69"/>
      <c r="N46" s="69"/>
      <c r="O46" s="68"/>
      <c r="P46" s="37"/>
    </row>
    <row r="47" spans="1:16" x14ac:dyDescent="0.25">
      <c r="A47" s="68"/>
      <c r="B47" s="68"/>
      <c r="C47" s="68"/>
      <c r="D47" s="104" t="s">
        <v>706</v>
      </c>
      <c r="E47" s="68"/>
      <c r="F47" s="68"/>
      <c r="G47" s="68"/>
      <c r="H47" s="69"/>
      <c r="I47" s="69"/>
      <c r="J47" s="69"/>
      <c r="K47" s="69"/>
      <c r="L47" s="69"/>
      <c r="M47" s="69"/>
      <c r="N47" s="69"/>
      <c r="O47" s="68"/>
      <c r="P47" s="37"/>
    </row>
    <row r="48" spans="1:16" x14ac:dyDescent="0.25">
      <c r="A48" s="68"/>
      <c r="B48" s="68"/>
      <c r="C48" s="68"/>
      <c r="D48" s="104"/>
      <c r="E48" s="68"/>
      <c r="F48" s="68"/>
      <c r="G48" s="68"/>
      <c r="H48" s="69"/>
      <c r="I48" s="69"/>
      <c r="J48" s="69"/>
      <c r="K48" s="69"/>
      <c r="L48" s="69"/>
      <c r="M48" s="69"/>
      <c r="N48" s="69"/>
      <c r="O48" s="68"/>
      <c r="P48" s="37"/>
    </row>
    <row r="49" spans="1:16" x14ac:dyDescent="0.25">
      <c r="A49" s="110"/>
      <c r="B49" s="68"/>
      <c r="C49" s="68"/>
      <c r="D49" s="68"/>
      <c r="E49" s="110" t="s">
        <v>42</v>
      </c>
      <c r="F49" s="68"/>
      <c r="G49" s="110" t="s">
        <v>439</v>
      </c>
      <c r="H49" s="230">
        <v>360452899.57856607</v>
      </c>
      <c r="I49" s="138" t="s">
        <v>314</v>
      </c>
      <c r="J49" s="125"/>
      <c r="K49" s="125"/>
      <c r="L49" s="125"/>
      <c r="M49" s="125"/>
      <c r="N49" s="69"/>
      <c r="O49" s="139" t="s">
        <v>567</v>
      </c>
      <c r="P49" s="37"/>
    </row>
    <row r="50" spans="1:16" x14ac:dyDescent="0.25">
      <c r="A50" s="68"/>
      <c r="B50" s="68"/>
      <c r="C50" s="68"/>
      <c r="D50" s="68"/>
      <c r="E50" s="104"/>
      <c r="F50" s="68"/>
      <c r="G50" s="68"/>
      <c r="H50" s="69"/>
      <c r="I50" s="69"/>
      <c r="J50" s="69"/>
      <c r="K50" s="69"/>
      <c r="L50" s="69"/>
      <c r="M50" s="69"/>
      <c r="N50" s="69"/>
      <c r="O50" s="68"/>
      <c r="P50" s="37"/>
    </row>
    <row r="51" spans="1:16" x14ac:dyDescent="0.25">
      <c r="A51" s="96"/>
      <c r="B51" s="102" t="s">
        <v>433</v>
      </c>
      <c r="C51" s="102"/>
      <c r="D51" s="102"/>
      <c r="E51" s="102"/>
      <c r="F51" s="102"/>
      <c r="G51" s="102"/>
      <c r="H51" s="103"/>
      <c r="I51" s="103"/>
      <c r="J51" s="103"/>
      <c r="K51" s="103"/>
      <c r="L51" s="103"/>
      <c r="M51" s="103"/>
      <c r="N51" s="103"/>
      <c r="O51" s="102"/>
      <c r="P51" s="37"/>
    </row>
    <row r="52" spans="1:16" x14ac:dyDescent="0.25">
      <c r="A52" s="68"/>
      <c r="B52" s="68"/>
      <c r="C52" s="68"/>
      <c r="D52" s="68"/>
      <c r="E52" s="68"/>
      <c r="F52" s="68"/>
      <c r="G52" s="68"/>
      <c r="H52" s="69"/>
      <c r="I52" s="69"/>
      <c r="J52" s="69"/>
      <c r="K52" s="69"/>
      <c r="L52" s="69"/>
      <c r="M52" s="69"/>
      <c r="N52" s="69"/>
      <c r="O52" s="68"/>
      <c r="P52" s="37"/>
    </row>
    <row r="53" spans="1:16" x14ac:dyDescent="0.25">
      <c r="A53" s="68"/>
      <c r="B53" s="68"/>
      <c r="C53" s="104" t="s">
        <v>700</v>
      </c>
      <c r="D53" s="104"/>
      <c r="E53" s="68"/>
      <c r="F53" s="68"/>
      <c r="G53" s="68"/>
      <c r="H53" s="69"/>
      <c r="I53" s="69"/>
      <c r="J53" s="69"/>
      <c r="K53" s="69"/>
      <c r="L53" s="69"/>
      <c r="M53" s="69"/>
      <c r="N53" s="69"/>
      <c r="O53" s="68"/>
      <c r="P53" s="37"/>
    </row>
    <row r="54" spans="1:16" x14ac:dyDescent="0.25">
      <c r="A54" s="68"/>
      <c r="B54" s="68"/>
      <c r="C54" s="104"/>
      <c r="D54" s="104"/>
      <c r="E54" s="68"/>
      <c r="F54" s="68"/>
      <c r="G54" s="68"/>
      <c r="H54" s="69"/>
      <c r="I54" s="69"/>
      <c r="J54" s="69"/>
      <c r="K54" s="69"/>
      <c r="L54" s="69"/>
      <c r="M54" s="69"/>
      <c r="N54" s="69"/>
      <c r="O54" s="68"/>
      <c r="P54" s="37"/>
    </row>
    <row r="55" spans="1:16" x14ac:dyDescent="0.25">
      <c r="A55" s="96"/>
      <c r="B55" s="96"/>
      <c r="C55" s="105" t="s">
        <v>621</v>
      </c>
      <c r="D55" s="105"/>
      <c r="E55" s="105"/>
      <c r="F55" s="105"/>
      <c r="G55" s="105"/>
      <c r="H55" s="106"/>
      <c r="I55" s="106"/>
      <c r="J55" s="106"/>
      <c r="K55" s="106"/>
      <c r="L55" s="106"/>
      <c r="M55" s="106"/>
      <c r="N55" s="106"/>
      <c r="O55" s="105"/>
      <c r="P55" s="37"/>
    </row>
    <row r="56" spans="1:16" x14ac:dyDescent="0.25">
      <c r="A56" s="68"/>
      <c r="B56" s="68"/>
      <c r="C56" s="104"/>
      <c r="D56" s="104"/>
      <c r="E56" s="68"/>
      <c r="F56" s="68"/>
      <c r="G56" s="68"/>
      <c r="H56" s="69"/>
      <c r="I56" s="69"/>
      <c r="J56" s="69"/>
      <c r="K56" s="69"/>
      <c r="L56" s="69"/>
      <c r="M56" s="69"/>
      <c r="N56" s="69"/>
      <c r="O56" s="68"/>
      <c r="P56" s="37"/>
    </row>
    <row r="57" spans="1:16" x14ac:dyDescent="0.25">
      <c r="A57" s="68"/>
      <c r="B57" s="68"/>
      <c r="C57" s="68"/>
      <c r="D57" s="104" t="s">
        <v>708</v>
      </c>
      <c r="E57" s="68"/>
      <c r="F57" s="68"/>
      <c r="G57" s="68"/>
      <c r="H57" s="69"/>
      <c r="I57" s="69"/>
      <c r="J57" s="69"/>
      <c r="K57" s="69"/>
      <c r="L57" s="69"/>
      <c r="M57" s="69"/>
      <c r="N57" s="69"/>
      <c r="O57" s="68"/>
      <c r="P57" s="37"/>
    </row>
    <row r="58" spans="1:16" x14ac:dyDescent="0.25">
      <c r="A58" s="68"/>
      <c r="B58" s="68"/>
      <c r="C58" s="68"/>
      <c r="D58" s="104" t="s">
        <v>701</v>
      </c>
      <c r="E58" s="68"/>
      <c r="F58" s="68"/>
      <c r="G58" s="68"/>
      <c r="H58" s="69"/>
      <c r="I58" s="69"/>
      <c r="J58" s="69"/>
      <c r="K58" s="69"/>
      <c r="L58" s="69"/>
      <c r="M58" s="69"/>
      <c r="N58" s="69"/>
      <c r="O58" s="68"/>
      <c r="P58" s="37"/>
    </row>
    <row r="59" spans="1:16" x14ac:dyDescent="0.25">
      <c r="A59" s="68"/>
      <c r="B59" s="68"/>
      <c r="C59" s="68"/>
      <c r="D59" s="104"/>
      <c r="E59" s="68"/>
      <c r="F59" s="68"/>
      <c r="G59" s="68"/>
      <c r="H59" s="69"/>
      <c r="I59" s="69"/>
      <c r="J59" s="69"/>
      <c r="K59" s="69"/>
      <c r="L59" s="69"/>
      <c r="M59" s="69"/>
      <c r="N59" s="69"/>
      <c r="O59" s="68"/>
      <c r="P59" s="37"/>
    </row>
    <row r="60" spans="1:16" x14ac:dyDescent="0.25">
      <c r="A60" s="110"/>
      <c r="B60" s="68"/>
      <c r="C60" s="68"/>
      <c r="D60" s="104"/>
      <c r="E60" s="107" t="s">
        <v>46</v>
      </c>
      <c r="F60" s="68"/>
      <c r="G60" s="68"/>
      <c r="H60" s="69"/>
      <c r="I60" s="127" t="s">
        <v>314</v>
      </c>
      <c r="J60" s="69"/>
      <c r="K60" s="69"/>
      <c r="L60" s="69"/>
      <c r="M60" s="69"/>
      <c r="N60" s="69"/>
      <c r="O60" s="110" t="s">
        <v>568</v>
      </c>
      <c r="P60" s="37"/>
    </row>
    <row r="61" spans="1:16" x14ac:dyDescent="0.25">
      <c r="A61" s="68"/>
      <c r="B61" s="68"/>
      <c r="C61" s="68"/>
      <c r="D61" s="68"/>
      <c r="E61" s="104"/>
      <c r="F61" s="108" t="s">
        <v>47</v>
      </c>
      <c r="G61" s="108" t="s">
        <v>48</v>
      </c>
      <c r="H61" s="229">
        <v>2269.9125879231683</v>
      </c>
      <c r="I61" s="125"/>
      <c r="J61" s="125"/>
      <c r="K61" s="125"/>
      <c r="L61" s="125"/>
      <c r="M61" s="125"/>
      <c r="N61" s="69"/>
      <c r="O61" s="68"/>
      <c r="P61" s="37"/>
    </row>
    <row r="62" spans="1:16" x14ac:dyDescent="0.25">
      <c r="A62" s="68"/>
      <c r="B62" s="68"/>
      <c r="C62" s="68"/>
      <c r="D62" s="68"/>
      <c r="E62" s="68"/>
      <c r="F62" s="110" t="s">
        <v>49</v>
      </c>
      <c r="G62" s="110" t="s">
        <v>48</v>
      </c>
      <c r="H62" s="230">
        <v>98345.912216088545</v>
      </c>
      <c r="I62" s="125"/>
      <c r="J62" s="125"/>
      <c r="K62" s="125"/>
      <c r="L62" s="125"/>
      <c r="M62" s="125"/>
      <c r="N62" s="69"/>
      <c r="O62" s="68"/>
      <c r="P62" s="37"/>
    </row>
    <row r="63" spans="1:16" x14ac:dyDescent="0.25">
      <c r="A63" s="68"/>
      <c r="B63" s="68"/>
      <c r="C63" s="68"/>
      <c r="D63" s="68"/>
      <c r="E63" s="68"/>
      <c r="F63" s="110" t="s">
        <v>50</v>
      </c>
      <c r="G63" s="110" t="s">
        <v>48</v>
      </c>
      <c r="H63" s="230">
        <v>60466.380003209</v>
      </c>
      <c r="I63" s="125"/>
      <c r="J63" s="125"/>
      <c r="K63" s="125"/>
      <c r="L63" s="125"/>
      <c r="M63" s="125"/>
      <c r="N63" s="69"/>
      <c r="O63" s="68"/>
      <c r="P63" s="37"/>
    </row>
    <row r="64" spans="1:16" x14ac:dyDescent="0.25">
      <c r="A64" s="68"/>
      <c r="B64" s="68"/>
      <c r="C64" s="68"/>
      <c r="D64" s="68"/>
      <c r="E64" s="68"/>
      <c r="F64" s="110" t="s">
        <v>51</v>
      </c>
      <c r="G64" s="110" t="s">
        <v>48</v>
      </c>
      <c r="H64" s="230">
        <v>4612.8269014203379</v>
      </c>
      <c r="I64" s="125"/>
      <c r="J64" s="125"/>
      <c r="K64" s="125"/>
      <c r="L64" s="125"/>
      <c r="M64" s="125"/>
      <c r="N64" s="69"/>
      <c r="O64" s="68"/>
      <c r="P64" s="37"/>
    </row>
    <row r="65" spans="1:16" x14ac:dyDescent="0.25">
      <c r="A65" s="68"/>
      <c r="B65" s="68"/>
      <c r="C65" s="68"/>
      <c r="D65" s="68"/>
      <c r="E65" s="68"/>
      <c r="F65" s="110" t="s">
        <v>52</v>
      </c>
      <c r="G65" s="110" t="s">
        <v>48</v>
      </c>
      <c r="H65" s="230">
        <v>4483.2569974058897</v>
      </c>
      <c r="I65" s="125"/>
      <c r="J65" s="125"/>
      <c r="K65" s="125"/>
      <c r="L65" s="125"/>
      <c r="M65" s="125"/>
      <c r="N65" s="69"/>
      <c r="O65" s="68"/>
      <c r="P65" s="37"/>
    </row>
    <row r="66" spans="1:16" x14ac:dyDescent="0.25">
      <c r="A66" s="68"/>
      <c r="B66" s="68"/>
      <c r="C66" s="68"/>
      <c r="D66" s="68"/>
      <c r="E66" s="68"/>
      <c r="F66" s="110" t="s">
        <v>53</v>
      </c>
      <c r="G66" s="110" t="s">
        <v>48</v>
      </c>
      <c r="H66" s="230">
        <v>19315.005000000001</v>
      </c>
      <c r="I66" s="125"/>
      <c r="J66" s="125"/>
      <c r="K66" s="125"/>
      <c r="L66" s="125"/>
      <c r="M66" s="125"/>
      <c r="N66" s="69"/>
      <c r="O66" s="68"/>
      <c r="P66" s="37"/>
    </row>
    <row r="67" spans="1:16" x14ac:dyDescent="0.25">
      <c r="A67" s="68"/>
      <c r="B67" s="68"/>
      <c r="C67" s="68"/>
      <c r="D67" s="68"/>
      <c r="E67" s="68"/>
      <c r="F67" s="110" t="s">
        <v>54</v>
      </c>
      <c r="G67" s="110" t="s">
        <v>48</v>
      </c>
      <c r="H67" s="230">
        <v>2352058.6290290575</v>
      </c>
      <c r="I67" s="125"/>
      <c r="J67" s="125"/>
      <c r="K67" s="125"/>
      <c r="L67" s="125"/>
      <c r="M67" s="125"/>
      <c r="N67" s="69"/>
      <c r="O67" s="68"/>
      <c r="P67" s="37"/>
    </row>
    <row r="68" spans="1:16" x14ac:dyDescent="0.25">
      <c r="A68" s="68"/>
      <c r="B68" s="68"/>
      <c r="C68" s="68"/>
      <c r="D68" s="68"/>
      <c r="E68" s="68"/>
      <c r="F68" s="110" t="s">
        <v>55</v>
      </c>
      <c r="G68" s="110" t="s">
        <v>48</v>
      </c>
      <c r="H68" s="230">
        <v>3191</v>
      </c>
      <c r="I68" s="125"/>
      <c r="J68" s="125"/>
      <c r="K68" s="125"/>
      <c r="L68" s="125"/>
      <c r="M68" s="125"/>
      <c r="N68" s="69"/>
      <c r="O68" s="68"/>
      <c r="P68" s="37"/>
    </row>
    <row r="69" spans="1:16" x14ac:dyDescent="0.25">
      <c r="A69" s="68"/>
      <c r="B69" s="68"/>
      <c r="C69" s="68"/>
      <c r="D69" s="68"/>
      <c r="E69" s="68"/>
      <c r="F69" s="110" t="s">
        <v>56</v>
      </c>
      <c r="G69" s="110" t="s">
        <v>48</v>
      </c>
      <c r="H69" s="230">
        <v>6908</v>
      </c>
      <c r="I69" s="125"/>
      <c r="J69" s="125"/>
      <c r="K69" s="125"/>
      <c r="L69" s="125"/>
      <c r="M69" s="125"/>
      <c r="N69" s="69"/>
      <c r="O69" s="68"/>
      <c r="P69" s="37"/>
    </row>
    <row r="70" spans="1:16" x14ac:dyDescent="0.25">
      <c r="A70" s="68"/>
      <c r="B70" s="68"/>
      <c r="C70" s="68"/>
      <c r="D70" s="68"/>
      <c r="E70" s="68"/>
      <c r="F70" s="110" t="s">
        <v>57</v>
      </c>
      <c r="G70" s="110" t="s">
        <v>48</v>
      </c>
      <c r="H70" s="230">
        <v>6237</v>
      </c>
      <c r="I70" s="125"/>
      <c r="J70" s="125"/>
      <c r="K70" s="125"/>
      <c r="L70" s="125"/>
      <c r="M70" s="125"/>
      <c r="N70" s="69"/>
      <c r="O70" s="68"/>
      <c r="P70" s="37"/>
    </row>
    <row r="71" spans="1:16" x14ac:dyDescent="0.25">
      <c r="A71" s="68"/>
      <c r="B71" s="68"/>
      <c r="C71" s="68"/>
      <c r="D71" s="68"/>
      <c r="E71" s="68"/>
      <c r="F71" s="110" t="s">
        <v>58</v>
      </c>
      <c r="G71" s="110" t="s">
        <v>48</v>
      </c>
      <c r="H71" s="230">
        <v>18880.694598272767</v>
      </c>
      <c r="I71" s="125"/>
      <c r="J71" s="125"/>
      <c r="K71" s="125"/>
      <c r="L71" s="125"/>
      <c r="M71" s="125"/>
      <c r="N71" s="69"/>
      <c r="O71" s="68"/>
      <c r="P71" s="37"/>
    </row>
    <row r="72" spans="1:16" x14ac:dyDescent="0.25">
      <c r="A72" s="68"/>
      <c r="B72" s="68"/>
      <c r="C72" s="68"/>
      <c r="D72" s="68"/>
      <c r="E72" s="68"/>
      <c r="F72" s="110" t="s">
        <v>59</v>
      </c>
      <c r="G72" s="110" t="s">
        <v>48</v>
      </c>
      <c r="H72" s="230">
        <v>19878</v>
      </c>
      <c r="I72" s="125"/>
      <c r="J72" s="125"/>
      <c r="K72" s="125"/>
      <c r="L72" s="125"/>
      <c r="M72" s="125"/>
      <c r="N72" s="69"/>
      <c r="O72" s="68"/>
      <c r="P72" s="37"/>
    </row>
    <row r="73" spans="1:16" x14ac:dyDescent="0.25">
      <c r="A73" s="68"/>
      <c r="B73" s="68"/>
      <c r="C73" s="68"/>
      <c r="D73" s="68"/>
      <c r="E73" s="68"/>
      <c r="F73" s="110" t="s">
        <v>60</v>
      </c>
      <c r="G73" s="110" t="s">
        <v>48</v>
      </c>
      <c r="H73" s="230">
        <v>0</v>
      </c>
      <c r="I73" s="125"/>
      <c r="J73" s="125"/>
      <c r="K73" s="125"/>
      <c r="L73" s="125"/>
      <c r="M73" s="125"/>
      <c r="N73" s="69"/>
      <c r="O73" s="68"/>
      <c r="P73" s="37"/>
    </row>
    <row r="74" spans="1:16" x14ac:dyDescent="0.25">
      <c r="A74" s="68"/>
      <c r="B74" s="68"/>
      <c r="C74" s="68"/>
      <c r="D74" s="68"/>
      <c r="E74" s="68"/>
      <c r="F74" s="110" t="s">
        <v>61</v>
      </c>
      <c r="G74" s="110" t="s">
        <v>48</v>
      </c>
      <c r="H74" s="230">
        <v>7768.9155383933221</v>
      </c>
      <c r="I74" s="125"/>
      <c r="J74" s="125"/>
      <c r="K74" s="125"/>
      <c r="L74" s="125"/>
      <c r="M74" s="125"/>
      <c r="N74" s="69"/>
      <c r="O74" s="68"/>
      <c r="P74" s="37"/>
    </row>
    <row r="75" spans="1:16" x14ac:dyDescent="0.25">
      <c r="A75" s="68"/>
      <c r="B75" s="68"/>
      <c r="C75" s="68"/>
      <c r="D75" s="68"/>
      <c r="E75" s="68"/>
      <c r="F75" s="110" t="s">
        <v>62</v>
      </c>
      <c r="G75" s="110" t="s">
        <v>48</v>
      </c>
      <c r="H75" s="230">
        <v>27</v>
      </c>
      <c r="I75" s="125"/>
      <c r="J75" s="125"/>
      <c r="K75" s="125"/>
      <c r="L75" s="125"/>
      <c r="M75" s="125"/>
      <c r="N75" s="69"/>
      <c r="O75" s="68"/>
      <c r="P75" s="37"/>
    </row>
    <row r="76" spans="1:16" x14ac:dyDescent="0.25">
      <c r="A76" s="68"/>
      <c r="B76" s="68"/>
      <c r="C76" s="68"/>
      <c r="D76" s="68"/>
      <c r="E76" s="68"/>
      <c r="F76" s="110" t="s">
        <v>428</v>
      </c>
      <c r="G76" s="110" t="s">
        <v>48</v>
      </c>
      <c r="H76" s="230">
        <v>0</v>
      </c>
      <c r="I76" s="125"/>
      <c r="J76" s="125"/>
      <c r="K76" s="125"/>
      <c r="L76" s="125"/>
      <c r="M76" s="125"/>
      <c r="N76" s="69"/>
      <c r="O76" s="68"/>
      <c r="P76" s="37"/>
    </row>
    <row r="77" spans="1:16" x14ac:dyDescent="0.25">
      <c r="A77" s="68"/>
      <c r="B77" s="68"/>
      <c r="C77" s="68"/>
      <c r="D77" s="68"/>
      <c r="E77" s="68"/>
      <c r="F77" s="110" t="s">
        <v>63</v>
      </c>
      <c r="G77" s="110" t="s">
        <v>48</v>
      </c>
      <c r="H77" s="230">
        <v>0</v>
      </c>
      <c r="I77" s="125"/>
      <c r="J77" s="125"/>
      <c r="K77" s="125"/>
      <c r="L77" s="125"/>
      <c r="M77" s="125"/>
      <c r="N77" s="69"/>
      <c r="O77" s="68"/>
      <c r="P77" s="37"/>
    </row>
    <row r="78" spans="1:16" x14ac:dyDescent="0.25">
      <c r="A78" s="68"/>
      <c r="B78" s="68"/>
      <c r="C78" s="68"/>
      <c r="D78" s="68"/>
      <c r="E78" s="68"/>
      <c r="F78" s="110" t="s">
        <v>64</v>
      </c>
      <c r="G78" s="110" t="s">
        <v>48</v>
      </c>
      <c r="H78" s="230">
        <v>99519.426920230515</v>
      </c>
      <c r="I78" s="125"/>
      <c r="J78" s="125"/>
      <c r="K78" s="125"/>
      <c r="L78" s="125"/>
      <c r="M78" s="125"/>
      <c r="N78" s="69"/>
      <c r="O78" s="68"/>
      <c r="P78" s="37"/>
    </row>
    <row r="79" spans="1:16" x14ac:dyDescent="0.25">
      <c r="A79" s="68"/>
      <c r="B79" s="68"/>
      <c r="C79" s="68"/>
      <c r="D79" s="68"/>
      <c r="E79" s="68"/>
      <c r="F79" s="110" t="s">
        <v>65</v>
      </c>
      <c r="G79" s="110" t="s">
        <v>48</v>
      </c>
      <c r="H79" s="230">
        <v>0</v>
      </c>
      <c r="I79" s="125"/>
      <c r="J79" s="125"/>
      <c r="K79" s="125"/>
      <c r="L79" s="125"/>
      <c r="M79" s="125"/>
      <c r="N79" s="69"/>
      <c r="O79" s="68"/>
      <c r="P79" s="37"/>
    </row>
    <row r="80" spans="1:16" x14ac:dyDescent="0.25">
      <c r="A80" s="68"/>
      <c r="B80" s="68"/>
      <c r="C80" s="68"/>
      <c r="D80" s="68"/>
      <c r="E80" s="68"/>
      <c r="F80" s="110" t="s">
        <v>66</v>
      </c>
      <c r="G80" s="110" t="s">
        <v>48</v>
      </c>
      <c r="H80" s="230">
        <v>12867.951291556556</v>
      </c>
      <c r="I80" s="125"/>
      <c r="J80" s="125"/>
      <c r="K80" s="125"/>
      <c r="L80" s="125"/>
      <c r="M80" s="125"/>
      <c r="N80" s="69"/>
      <c r="O80" s="68"/>
      <c r="P80" s="37"/>
    </row>
    <row r="81" spans="1:16" x14ac:dyDescent="0.25">
      <c r="A81" s="68"/>
      <c r="B81" s="68"/>
      <c r="C81" s="68"/>
      <c r="D81" s="68"/>
      <c r="E81" s="68"/>
      <c r="F81" s="110" t="s">
        <v>67</v>
      </c>
      <c r="G81" s="110" t="s">
        <v>48</v>
      </c>
      <c r="H81" s="230">
        <v>0</v>
      </c>
      <c r="I81" s="125"/>
      <c r="J81" s="125"/>
      <c r="K81" s="125"/>
      <c r="L81" s="125"/>
      <c r="M81" s="125"/>
      <c r="N81" s="69"/>
      <c r="O81" s="68"/>
      <c r="P81" s="37"/>
    </row>
    <row r="82" spans="1:16" x14ac:dyDescent="0.25">
      <c r="A82" s="68"/>
      <c r="B82" s="68"/>
      <c r="C82" s="68"/>
      <c r="D82" s="68"/>
      <c r="E82" s="68"/>
      <c r="F82" s="110" t="s">
        <v>68</v>
      </c>
      <c r="G82" s="110" t="s">
        <v>48</v>
      </c>
      <c r="H82" s="230">
        <v>22</v>
      </c>
      <c r="I82" s="125"/>
      <c r="J82" s="125"/>
      <c r="K82" s="125"/>
      <c r="L82" s="125"/>
      <c r="M82" s="125"/>
      <c r="N82" s="69"/>
      <c r="O82" s="68"/>
      <c r="P82" s="37"/>
    </row>
    <row r="83" spans="1:16" x14ac:dyDescent="0.25">
      <c r="A83" s="68"/>
      <c r="B83" s="68"/>
      <c r="C83" s="68"/>
      <c r="D83" s="68"/>
      <c r="E83" s="68"/>
      <c r="F83" s="110" t="s">
        <v>69</v>
      </c>
      <c r="G83" s="110" t="s">
        <v>48</v>
      </c>
      <c r="H83" s="230">
        <v>818</v>
      </c>
      <c r="I83" s="125"/>
      <c r="J83" s="125"/>
      <c r="K83" s="125"/>
      <c r="L83" s="125"/>
      <c r="M83" s="125"/>
      <c r="N83" s="69"/>
      <c r="O83" s="68"/>
      <c r="P83" s="37"/>
    </row>
    <row r="84" spans="1:16" x14ac:dyDescent="0.25">
      <c r="A84" s="68"/>
      <c r="B84" s="68"/>
      <c r="C84" s="68"/>
      <c r="D84" s="68"/>
      <c r="E84" s="68"/>
      <c r="F84" s="110" t="s">
        <v>70</v>
      </c>
      <c r="G84" s="110" t="s">
        <v>48</v>
      </c>
      <c r="H84" s="230">
        <v>10480</v>
      </c>
      <c r="I84" s="125"/>
      <c r="J84" s="125"/>
      <c r="K84" s="125"/>
      <c r="L84" s="125"/>
      <c r="M84" s="125"/>
      <c r="N84" s="69"/>
      <c r="O84" s="68"/>
      <c r="P84" s="37"/>
    </row>
    <row r="85" spans="1:16" x14ac:dyDescent="0.25">
      <c r="A85" s="68"/>
      <c r="B85" s="68"/>
      <c r="C85" s="68"/>
      <c r="D85" s="68"/>
      <c r="E85" s="68"/>
      <c r="F85" s="110" t="s">
        <v>71</v>
      </c>
      <c r="G85" s="110" t="s">
        <v>48</v>
      </c>
      <c r="H85" s="230">
        <v>98</v>
      </c>
      <c r="I85" s="125"/>
      <c r="J85" s="125"/>
      <c r="K85" s="125"/>
      <c r="L85" s="125"/>
      <c r="M85" s="125"/>
      <c r="N85" s="69"/>
      <c r="O85" s="68"/>
      <c r="P85" s="37"/>
    </row>
    <row r="86" spans="1:16" x14ac:dyDescent="0.25">
      <c r="A86" s="68"/>
      <c r="B86" s="68"/>
      <c r="C86" s="68"/>
      <c r="D86" s="68"/>
      <c r="E86" s="68"/>
      <c r="F86" s="110" t="s">
        <v>72</v>
      </c>
      <c r="G86" s="110" t="s">
        <v>48</v>
      </c>
      <c r="H86" s="230">
        <v>14136</v>
      </c>
      <c r="I86" s="125"/>
      <c r="J86" s="125"/>
      <c r="K86" s="125"/>
      <c r="L86" s="125"/>
      <c r="M86" s="125"/>
      <c r="N86" s="69"/>
      <c r="O86" s="68"/>
      <c r="P86" s="37"/>
    </row>
    <row r="87" spans="1:16" x14ac:dyDescent="0.25">
      <c r="A87" s="68"/>
      <c r="B87" s="68"/>
      <c r="C87" s="68"/>
      <c r="D87" s="68"/>
      <c r="E87" s="68"/>
      <c r="F87" s="110" t="s">
        <v>73</v>
      </c>
      <c r="G87" s="110" t="s">
        <v>48</v>
      </c>
      <c r="H87" s="230">
        <v>10373</v>
      </c>
      <c r="I87" s="125"/>
      <c r="J87" s="125"/>
      <c r="K87" s="125"/>
      <c r="L87" s="125"/>
      <c r="M87" s="125"/>
      <c r="N87" s="69"/>
      <c r="O87" s="68"/>
      <c r="P87" s="37"/>
    </row>
    <row r="88" spans="1:16" x14ac:dyDescent="0.25">
      <c r="A88" s="68"/>
      <c r="B88" s="68"/>
      <c r="C88" s="68"/>
      <c r="D88" s="68"/>
      <c r="E88" s="68"/>
      <c r="F88" s="110" t="s">
        <v>74</v>
      </c>
      <c r="G88" s="110" t="s">
        <v>48</v>
      </c>
      <c r="H88" s="230">
        <v>9691</v>
      </c>
      <c r="I88" s="125"/>
      <c r="J88" s="125"/>
      <c r="K88" s="125"/>
      <c r="L88" s="125"/>
      <c r="M88" s="125"/>
      <c r="N88" s="69"/>
      <c r="O88" s="68"/>
      <c r="P88" s="37"/>
    </row>
    <row r="89" spans="1:16" x14ac:dyDescent="0.25">
      <c r="A89" s="68"/>
      <c r="B89" s="68"/>
      <c r="C89" s="68"/>
      <c r="D89" s="68"/>
      <c r="E89" s="68"/>
      <c r="F89" s="110" t="s">
        <v>75</v>
      </c>
      <c r="G89" s="110" t="s">
        <v>48</v>
      </c>
      <c r="H89" s="230">
        <v>6</v>
      </c>
      <c r="I89" s="125"/>
      <c r="J89" s="125"/>
      <c r="K89" s="125"/>
      <c r="L89" s="125"/>
      <c r="M89" s="125"/>
      <c r="N89" s="69"/>
      <c r="O89" s="68"/>
      <c r="P89" s="37"/>
    </row>
    <row r="90" spans="1:16" x14ac:dyDescent="0.25">
      <c r="A90" s="68"/>
      <c r="B90" s="68"/>
      <c r="C90" s="68"/>
      <c r="D90" s="68"/>
      <c r="E90" s="68"/>
      <c r="F90" s="110" t="s">
        <v>76</v>
      </c>
      <c r="G90" s="110" t="s">
        <v>48</v>
      </c>
      <c r="H90" s="230">
        <v>0</v>
      </c>
      <c r="I90" s="125"/>
      <c r="J90" s="125"/>
      <c r="K90" s="125"/>
      <c r="L90" s="125"/>
      <c r="M90" s="125"/>
      <c r="N90" s="69"/>
      <c r="O90" s="68"/>
      <c r="P90" s="37"/>
    </row>
    <row r="91" spans="1:16" x14ac:dyDescent="0.25">
      <c r="A91" s="68"/>
      <c r="B91" s="68"/>
      <c r="C91" s="68"/>
      <c r="D91" s="68"/>
      <c r="E91" s="68"/>
      <c r="F91" s="110" t="s">
        <v>77</v>
      </c>
      <c r="G91" s="110" t="s">
        <v>48</v>
      </c>
      <c r="H91" s="230">
        <v>0</v>
      </c>
      <c r="I91" s="125"/>
      <c r="J91" s="125"/>
      <c r="K91" s="125"/>
      <c r="L91" s="125"/>
      <c r="M91" s="125"/>
      <c r="N91" s="69"/>
      <c r="O91" s="68"/>
      <c r="P91" s="37"/>
    </row>
    <row r="92" spans="1:16" x14ac:dyDescent="0.25">
      <c r="A92" s="68"/>
      <c r="B92" s="68"/>
      <c r="C92" s="68"/>
      <c r="D92" s="68"/>
      <c r="E92" s="68"/>
      <c r="F92" s="110" t="s">
        <v>78</v>
      </c>
      <c r="G92" s="110" t="s">
        <v>48</v>
      </c>
      <c r="H92" s="230">
        <v>0</v>
      </c>
      <c r="I92" s="125"/>
      <c r="J92" s="125"/>
      <c r="K92" s="125"/>
      <c r="L92" s="125"/>
      <c r="M92" s="125"/>
      <c r="N92" s="69"/>
      <c r="O92" s="68"/>
      <c r="P92" s="37"/>
    </row>
    <row r="93" spans="1:16" x14ac:dyDescent="0.25">
      <c r="A93" s="68"/>
      <c r="B93" s="68"/>
      <c r="C93" s="68"/>
      <c r="D93" s="68"/>
      <c r="E93" s="68"/>
      <c r="F93" s="110" t="s">
        <v>79</v>
      </c>
      <c r="G93" s="110" t="s">
        <v>48</v>
      </c>
      <c r="H93" s="230">
        <v>0</v>
      </c>
      <c r="I93" s="125"/>
      <c r="J93" s="125"/>
      <c r="K93" s="125"/>
      <c r="L93" s="125"/>
      <c r="M93" s="125"/>
      <c r="N93" s="69"/>
      <c r="O93" s="68"/>
      <c r="P93" s="37"/>
    </row>
    <row r="94" spans="1:16" x14ac:dyDescent="0.25">
      <c r="A94" s="68"/>
      <c r="B94" s="68"/>
      <c r="C94" s="68"/>
      <c r="D94" s="68"/>
      <c r="E94" s="68"/>
      <c r="F94" s="110" t="s">
        <v>80</v>
      </c>
      <c r="G94" s="110" t="s">
        <v>48</v>
      </c>
      <c r="H94" s="230">
        <v>0</v>
      </c>
      <c r="I94" s="125"/>
      <c r="J94" s="125"/>
      <c r="K94" s="125"/>
      <c r="L94" s="125"/>
      <c r="M94" s="125"/>
      <c r="N94" s="69"/>
      <c r="O94" s="68"/>
      <c r="P94" s="37"/>
    </row>
    <row r="95" spans="1:16" x14ac:dyDescent="0.25">
      <c r="A95" s="68"/>
      <c r="B95" s="68"/>
      <c r="C95" s="68"/>
      <c r="D95" s="68"/>
      <c r="E95" s="68"/>
      <c r="F95" s="110" t="s">
        <v>81</v>
      </c>
      <c r="G95" s="110" t="s">
        <v>48</v>
      </c>
      <c r="H95" s="230">
        <v>0</v>
      </c>
      <c r="I95" s="125"/>
      <c r="J95" s="125"/>
      <c r="K95" s="125"/>
      <c r="L95" s="125"/>
      <c r="M95" s="125"/>
      <c r="N95" s="69"/>
      <c r="O95" s="68"/>
      <c r="P95" s="37"/>
    </row>
    <row r="96" spans="1:16" x14ac:dyDescent="0.25">
      <c r="A96" s="68"/>
      <c r="B96" s="68"/>
      <c r="C96" s="68"/>
      <c r="D96" s="68"/>
      <c r="E96" s="68"/>
      <c r="F96" s="110" t="s">
        <v>82</v>
      </c>
      <c r="G96" s="110" t="s">
        <v>48</v>
      </c>
      <c r="H96" s="230">
        <v>0</v>
      </c>
      <c r="I96" s="125"/>
      <c r="J96" s="125"/>
      <c r="K96" s="125"/>
      <c r="L96" s="125"/>
      <c r="M96" s="125"/>
      <c r="N96" s="69"/>
      <c r="O96" s="68"/>
      <c r="P96" s="37"/>
    </row>
    <row r="97" spans="1:16" x14ac:dyDescent="0.25">
      <c r="A97" s="68"/>
      <c r="B97" s="68"/>
      <c r="C97" s="68"/>
      <c r="D97" s="68"/>
      <c r="E97" s="68"/>
      <c r="F97" s="110" t="s">
        <v>83</v>
      </c>
      <c r="G97" s="110" t="s">
        <v>48</v>
      </c>
      <c r="H97" s="230">
        <v>16930</v>
      </c>
      <c r="I97" s="125"/>
      <c r="J97" s="125"/>
      <c r="K97" s="125"/>
      <c r="L97" s="125"/>
      <c r="M97" s="125"/>
      <c r="N97" s="69"/>
      <c r="O97" s="68"/>
      <c r="P97" s="37"/>
    </row>
    <row r="98" spans="1:16" x14ac:dyDescent="0.25">
      <c r="A98" s="68"/>
      <c r="B98" s="68"/>
      <c r="C98" s="68"/>
      <c r="D98" s="68"/>
      <c r="E98" s="68"/>
      <c r="F98" s="110" t="s">
        <v>84</v>
      </c>
      <c r="G98" s="110" t="s">
        <v>48</v>
      </c>
      <c r="H98" s="230">
        <v>16262</v>
      </c>
      <c r="I98" s="125"/>
      <c r="J98" s="125"/>
      <c r="K98" s="125"/>
      <c r="L98" s="125"/>
      <c r="M98" s="125"/>
      <c r="N98" s="69"/>
      <c r="O98" s="68"/>
      <c r="P98" s="37"/>
    </row>
    <row r="99" spans="1:16" x14ac:dyDescent="0.25">
      <c r="A99" s="68"/>
      <c r="B99" s="68"/>
      <c r="C99" s="68"/>
      <c r="D99" s="68"/>
      <c r="E99" s="68"/>
      <c r="F99" s="110" t="s">
        <v>85</v>
      </c>
      <c r="G99" s="110" t="s">
        <v>48</v>
      </c>
      <c r="H99" s="230">
        <v>0</v>
      </c>
      <c r="I99" s="125"/>
      <c r="J99" s="125"/>
      <c r="K99" s="125"/>
      <c r="L99" s="125"/>
      <c r="M99" s="125"/>
      <c r="N99" s="69"/>
      <c r="O99" s="68"/>
      <c r="P99" s="37"/>
    </row>
    <row r="100" spans="1:16" x14ac:dyDescent="0.25">
      <c r="A100" s="68"/>
      <c r="B100" s="68"/>
      <c r="C100" s="68"/>
      <c r="D100" s="68"/>
      <c r="E100" s="68"/>
      <c r="F100" s="110" t="s">
        <v>86</v>
      </c>
      <c r="G100" s="110" t="s">
        <v>48</v>
      </c>
      <c r="H100" s="230">
        <v>0</v>
      </c>
      <c r="I100" s="125"/>
      <c r="J100" s="125"/>
      <c r="K100" s="125"/>
      <c r="L100" s="125"/>
      <c r="M100" s="125"/>
      <c r="N100" s="69"/>
      <c r="O100" s="68"/>
      <c r="P100" s="37"/>
    </row>
    <row r="101" spans="1:16" x14ac:dyDescent="0.25">
      <c r="A101" s="68"/>
      <c r="B101" s="68"/>
      <c r="C101" s="68"/>
      <c r="D101" s="68"/>
      <c r="E101" s="68"/>
      <c r="F101" s="110" t="s">
        <v>87</v>
      </c>
      <c r="G101" s="110" t="s">
        <v>48</v>
      </c>
      <c r="H101" s="230">
        <v>1050.4000000000001</v>
      </c>
      <c r="I101" s="125"/>
      <c r="J101" s="125"/>
      <c r="K101" s="125"/>
      <c r="L101" s="125"/>
      <c r="M101" s="125"/>
      <c r="N101" s="69"/>
      <c r="O101" s="68"/>
      <c r="P101" s="37"/>
    </row>
    <row r="102" spans="1:16" x14ac:dyDescent="0.25">
      <c r="A102" s="68"/>
      <c r="B102" s="68"/>
      <c r="C102" s="68"/>
      <c r="D102" s="68"/>
      <c r="E102" s="68"/>
      <c r="F102" s="110" t="s">
        <v>88</v>
      </c>
      <c r="G102" s="110" t="s">
        <v>48</v>
      </c>
      <c r="H102" s="230">
        <v>309</v>
      </c>
      <c r="I102" s="125"/>
      <c r="J102" s="125"/>
      <c r="K102" s="125"/>
      <c r="L102" s="125"/>
      <c r="M102" s="125"/>
      <c r="N102" s="69"/>
      <c r="O102" s="68"/>
      <c r="P102" s="37"/>
    </row>
    <row r="103" spans="1:16" x14ac:dyDescent="0.25">
      <c r="A103" s="68"/>
      <c r="B103" s="68"/>
      <c r="C103" s="68"/>
      <c r="D103" s="68"/>
      <c r="E103" s="68"/>
      <c r="F103" s="110" t="s">
        <v>89</v>
      </c>
      <c r="G103" s="110" t="s">
        <v>48</v>
      </c>
      <c r="H103" s="230">
        <v>0</v>
      </c>
      <c r="I103" s="125"/>
      <c r="J103" s="125"/>
      <c r="K103" s="125"/>
      <c r="L103" s="125"/>
      <c r="M103" s="125"/>
      <c r="N103" s="69"/>
      <c r="O103" s="68"/>
      <c r="P103" s="37"/>
    </row>
    <row r="104" spans="1:16" x14ac:dyDescent="0.25">
      <c r="A104" s="68"/>
      <c r="B104" s="68"/>
      <c r="C104" s="68"/>
      <c r="D104" s="68"/>
      <c r="E104" s="68"/>
      <c r="F104" s="110" t="s">
        <v>90</v>
      </c>
      <c r="G104" s="110" t="s">
        <v>48</v>
      </c>
      <c r="H104" s="230">
        <v>0</v>
      </c>
      <c r="I104" s="125"/>
      <c r="J104" s="125"/>
      <c r="K104" s="125"/>
      <c r="L104" s="125"/>
      <c r="M104" s="125"/>
      <c r="N104" s="69"/>
      <c r="O104" s="68"/>
      <c r="P104" s="37"/>
    </row>
    <row r="105" spans="1:16" x14ac:dyDescent="0.25">
      <c r="A105" s="68"/>
      <c r="B105" s="68"/>
      <c r="C105" s="68"/>
      <c r="D105" s="68"/>
      <c r="E105" s="68"/>
      <c r="F105" s="110" t="s">
        <v>91</v>
      </c>
      <c r="G105" s="110" t="s">
        <v>48</v>
      </c>
      <c r="H105" s="230">
        <v>12500</v>
      </c>
      <c r="I105" s="125"/>
      <c r="J105" s="125"/>
      <c r="K105" s="125"/>
      <c r="L105" s="125"/>
      <c r="M105" s="125"/>
      <c r="N105" s="69"/>
      <c r="O105" s="68"/>
      <c r="P105" s="37"/>
    </row>
    <row r="106" spans="1:16" x14ac:dyDescent="0.25">
      <c r="A106" s="68"/>
      <c r="B106" s="68"/>
      <c r="C106" s="68"/>
      <c r="D106" s="68"/>
      <c r="E106" s="68"/>
      <c r="F106" s="110" t="s">
        <v>92</v>
      </c>
      <c r="G106" s="110" t="s">
        <v>48</v>
      </c>
      <c r="H106" s="230">
        <v>711</v>
      </c>
      <c r="I106" s="125"/>
      <c r="J106" s="125"/>
      <c r="K106" s="125"/>
      <c r="L106" s="125"/>
      <c r="M106" s="125"/>
      <c r="N106" s="69"/>
      <c r="O106" s="68"/>
      <c r="P106" s="37"/>
    </row>
    <row r="107" spans="1:16" x14ac:dyDescent="0.25">
      <c r="A107" s="68"/>
      <c r="B107" s="68"/>
      <c r="C107" s="68"/>
      <c r="D107" s="68"/>
      <c r="E107" s="68"/>
      <c r="F107" s="110" t="s">
        <v>93</v>
      </c>
      <c r="G107" s="110" t="s">
        <v>48</v>
      </c>
      <c r="H107" s="230">
        <v>0</v>
      </c>
      <c r="I107" s="125"/>
      <c r="J107" s="125"/>
      <c r="K107" s="125"/>
      <c r="L107" s="125"/>
      <c r="M107" s="125"/>
      <c r="N107" s="69"/>
      <c r="O107" s="68"/>
      <c r="P107" s="37"/>
    </row>
    <row r="108" spans="1:16" x14ac:dyDescent="0.25">
      <c r="A108" s="68"/>
      <c r="B108" s="68"/>
      <c r="C108" s="68"/>
      <c r="D108" s="68"/>
      <c r="E108" s="68"/>
      <c r="F108" s="110" t="s">
        <v>94</v>
      </c>
      <c r="G108" s="110" t="s">
        <v>48</v>
      </c>
      <c r="H108" s="230">
        <v>0</v>
      </c>
      <c r="I108" s="125"/>
      <c r="J108" s="125"/>
      <c r="K108" s="125"/>
      <c r="L108" s="125"/>
      <c r="M108" s="125"/>
      <c r="N108" s="69"/>
      <c r="O108" s="68"/>
      <c r="P108" s="37"/>
    </row>
    <row r="109" spans="1:16" x14ac:dyDescent="0.25">
      <c r="A109" s="68"/>
      <c r="B109" s="68"/>
      <c r="C109" s="68"/>
      <c r="D109" s="68"/>
      <c r="E109" s="68"/>
      <c r="F109" s="110" t="s">
        <v>95</v>
      </c>
      <c r="G109" s="110" t="s">
        <v>48</v>
      </c>
      <c r="H109" s="230">
        <v>1616.383</v>
      </c>
      <c r="I109" s="125"/>
      <c r="J109" s="125"/>
      <c r="K109" s="125"/>
      <c r="L109" s="125"/>
      <c r="M109" s="125"/>
      <c r="N109" s="69"/>
      <c r="O109" s="68"/>
      <c r="P109" s="37"/>
    </row>
    <row r="110" spans="1:16" x14ac:dyDescent="0.25">
      <c r="A110" s="68"/>
      <c r="B110" s="68"/>
      <c r="C110" s="68"/>
      <c r="D110" s="68"/>
      <c r="E110" s="68"/>
      <c r="F110" s="110" t="s">
        <v>96</v>
      </c>
      <c r="G110" s="110" t="s">
        <v>48</v>
      </c>
      <c r="H110" s="230">
        <v>364.13400000000001</v>
      </c>
      <c r="I110" s="125"/>
      <c r="J110" s="125"/>
      <c r="K110" s="125"/>
      <c r="L110" s="125"/>
      <c r="M110" s="125"/>
      <c r="N110" s="69"/>
      <c r="O110" s="68"/>
      <c r="P110" s="37"/>
    </row>
    <row r="111" spans="1:16" x14ac:dyDescent="0.25">
      <c r="A111" s="68"/>
      <c r="B111" s="68"/>
      <c r="C111" s="68"/>
      <c r="D111" s="68"/>
      <c r="E111" s="68"/>
      <c r="F111" s="110" t="s">
        <v>97</v>
      </c>
      <c r="G111" s="110" t="s">
        <v>48</v>
      </c>
      <c r="H111" s="230">
        <v>261</v>
      </c>
      <c r="I111" s="125"/>
      <c r="J111" s="125"/>
      <c r="K111" s="125"/>
      <c r="L111" s="125"/>
      <c r="M111" s="125"/>
      <c r="N111" s="69"/>
      <c r="O111" s="68"/>
      <c r="P111" s="37"/>
    </row>
    <row r="112" spans="1:16" x14ac:dyDescent="0.25">
      <c r="A112" s="68"/>
      <c r="B112" s="68"/>
      <c r="C112" s="68"/>
      <c r="D112" s="68"/>
      <c r="E112" s="68"/>
      <c r="F112" s="110" t="s">
        <v>98</v>
      </c>
      <c r="G112" s="110" t="s">
        <v>48</v>
      </c>
      <c r="H112" s="230">
        <v>0</v>
      </c>
      <c r="I112" s="125"/>
      <c r="J112" s="125"/>
      <c r="K112" s="125"/>
      <c r="L112" s="125"/>
      <c r="M112" s="125"/>
      <c r="N112" s="69"/>
      <c r="O112" s="68"/>
      <c r="P112" s="37"/>
    </row>
    <row r="113" spans="1:16" x14ac:dyDescent="0.25">
      <c r="A113" s="68"/>
      <c r="B113" s="68"/>
      <c r="C113" s="68"/>
      <c r="D113" s="68"/>
      <c r="E113" s="68"/>
      <c r="F113" s="110" t="s">
        <v>99</v>
      </c>
      <c r="G113" s="110" t="s">
        <v>48</v>
      </c>
      <c r="H113" s="230">
        <v>0</v>
      </c>
      <c r="I113" s="125"/>
      <c r="J113" s="125"/>
      <c r="K113" s="125"/>
      <c r="L113" s="125"/>
      <c r="M113" s="125"/>
      <c r="N113" s="69"/>
      <c r="O113" s="68"/>
      <c r="P113" s="37"/>
    </row>
    <row r="114" spans="1:16" x14ac:dyDescent="0.25">
      <c r="A114" s="68"/>
      <c r="B114" s="68"/>
      <c r="C114" s="68"/>
      <c r="D114" s="68"/>
      <c r="E114" s="68"/>
      <c r="F114" s="110" t="s">
        <v>100</v>
      </c>
      <c r="G114" s="110" t="s">
        <v>48</v>
      </c>
      <c r="H114" s="230">
        <v>0</v>
      </c>
      <c r="I114" s="125"/>
      <c r="J114" s="125"/>
      <c r="K114" s="125"/>
      <c r="L114" s="125"/>
      <c r="M114" s="125"/>
      <c r="N114" s="69"/>
      <c r="O114" s="68"/>
      <c r="P114" s="37"/>
    </row>
    <row r="115" spans="1:16" x14ac:dyDescent="0.25">
      <c r="A115" s="68"/>
      <c r="B115" s="68"/>
      <c r="C115" s="68"/>
      <c r="D115" s="68"/>
      <c r="E115" s="68"/>
      <c r="F115" s="110" t="s">
        <v>101</v>
      </c>
      <c r="G115" s="110" t="s">
        <v>48</v>
      </c>
      <c r="H115" s="230">
        <v>0</v>
      </c>
      <c r="I115" s="125"/>
      <c r="J115" s="125"/>
      <c r="K115" s="125"/>
      <c r="L115" s="125"/>
      <c r="M115" s="125"/>
      <c r="N115" s="69"/>
      <c r="O115" s="68"/>
      <c r="P115" s="37"/>
    </row>
    <row r="116" spans="1:16" x14ac:dyDescent="0.25">
      <c r="A116" s="68"/>
      <c r="B116" s="68"/>
      <c r="C116" s="68"/>
      <c r="D116" s="68"/>
      <c r="E116" s="68"/>
      <c r="F116" s="110" t="s">
        <v>102</v>
      </c>
      <c r="G116" s="110" t="s">
        <v>48</v>
      </c>
      <c r="H116" s="230">
        <v>1441</v>
      </c>
      <c r="I116" s="125"/>
      <c r="J116" s="125"/>
      <c r="K116" s="125"/>
      <c r="L116" s="125"/>
      <c r="M116" s="125"/>
      <c r="N116" s="69"/>
      <c r="O116" s="68"/>
      <c r="P116" s="37"/>
    </row>
    <row r="117" spans="1:16" x14ac:dyDescent="0.25">
      <c r="A117" s="68"/>
      <c r="B117" s="68"/>
      <c r="C117" s="68"/>
      <c r="D117" s="68"/>
      <c r="E117" s="68"/>
      <c r="F117" s="110" t="s">
        <v>103</v>
      </c>
      <c r="G117" s="110" t="s">
        <v>48</v>
      </c>
      <c r="H117" s="230">
        <v>158</v>
      </c>
      <c r="I117" s="125"/>
      <c r="J117" s="125"/>
      <c r="K117" s="125"/>
      <c r="L117" s="125"/>
      <c r="M117" s="125"/>
      <c r="N117" s="69"/>
      <c r="O117" s="68"/>
      <c r="P117" s="37"/>
    </row>
    <row r="118" spans="1:16" x14ac:dyDescent="0.25">
      <c r="A118" s="68"/>
      <c r="B118" s="68"/>
      <c r="C118" s="68"/>
      <c r="D118" s="68"/>
      <c r="E118" s="68"/>
      <c r="F118" s="110" t="s">
        <v>104</v>
      </c>
      <c r="G118" s="110" t="s">
        <v>48</v>
      </c>
      <c r="H118" s="230">
        <v>63</v>
      </c>
      <c r="I118" s="125"/>
      <c r="J118" s="125"/>
      <c r="K118" s="125"/>
      <c r="L118" s="125"/>
      <c r="M118" s="125"/>
      <c r="N118" s="69"/>
      <c r="O118" s="68"/>
      <c r="P118" s="37"/>
    </row>
    <row r="119" spans="1:16" x14ac:dyDescent="0.25">
      <c r="A119" s="68"/>
      <c r="B119" s="68"/>
      <c r="C119" s="68"/>
      <c r="D119" s="68"/>
      <c r="E119" s="68"/>
      <c r="F119" s="110" t="s">
        <v>105</v>
      </c>
      <c r="G119" s="110" t="s">
        <v>48</v>
      </c>
      <c r="H119" s="230">
        <v>106</v>
      </c>
      <c r="I119" s="125"/>
      <c r="J119" s="125"/>
      <c r="K119" s="125"/>
      <c r="L119" s="125"/>
      <c r="M119" s="125"/>
      <c r="N119" s="69"/>
      <c r="O119" s="68"/>
      <c r="P119" s="37"/>
    </row>
    <row r="120" spans="1:16" x14ac:dyDescent="0.25">
      <c r="A120" s="68"/>
      <c r="B120" s="68"/>
      <c r="C120" s="68"/>
      <c r="D120" s="68"/>
      <c r="E120" s="68"/>
      <c r="F120" s="110" t="s">
        <v>106</v>
      </c>
      <c r="G120" s="110" t="s">
        <v>48</v>
      </c>
      <c r="H120" s="230">
        <v>6</v>
      </c>
      <c r="I120" s="125"/>
      <c r="J120" s="125"/>
      <c r="K120" s="125"/>
      <c r="L120" s="125"/>
      <c r="M120" s="125"/>
      <c r="N120" s="69"/>
      <c r="O120" s="68"/>
      <c r="P120" s="37"/>
    </row>
    <row r="121" spans="1:16" x14ac:dyDescent="0.25">
      <c r="A121" s="68"/>
      <c r="B121" s="68"/>
      <c r="C121" s="68"/>
      <c r="D121" s="68"/>
      <c r="E121" s="68"/>
      <c r="F121" s="110" t="s">
        <v>107</v>
      </c>
      <c r="G121" s="110" t="s">
        <v>48</v>
      </c>
      <c r="H121" s="230">
        <v>75</v>
      </c>
      <c r="I121" s="125"/>
      <c r="J121" s="125"/>
      <c r="K121" s="125"/>
      <c r="L121" s="125"/>
      <c r="M121" s="125"/>
      <c r="N121" s="69"/>
      <c r="O121" s="68"/>
      <c r="P121" s="37"/>
    </row>
    <row r="122" spans="1:16" x14ac:dyDescent="0.25">
      <c r="A122" s="68"/>
      <c r="B122" s="68"/>
      <c r="C122" s="68"/>
      <c r="D122" s="68"/>
      <c r="E122" s="68"/>
      <c r="F122" s="110" t="s">
        <v>108</v>
      </c>
      <c r="G122" s="110" t="s">
        <v>48</v>
      </c>
      <c r="H122" s="230">
        <v>0</v>
      </c>
      <c r="I122" s="125"/>
      <c r="J122" s="125"/>
      <c r="K122" s="125"/>
      <c r="L122" s="125"/>
      <c r="M122" s="125"/>
      <c r="N122" s="69"/>
      <c r="O122" s="68"/>
      <c r="P122" s="37"/>
    </row>
    <row r="123" spans="1:16" x14ac:dyDescent="0.25">
      <c r="A123" s="68"/>
      <c r="B123" s="68"/>
      <c r="C123" s="68"/>
      <c r="D123" s="68"/>
      <c r="E123" s="68"/>
      <c r="F123" s="110" t="s">
        <v>109</v>
      </c>
      <c r="G123" s="110" t="s">
        <v>48</v>
      </c>
      <c r="H123" s="230">
        <v>0</v>
      </c>
      <c r="I123" s="125"/>
      <c r="J123" s="125"/>
      <c r="K123" s="125"/>
      <c r="L123" s="125"/>
      <c r="M123" s="125"/>
      <c r="N123" s="69"/>
      <c r="O123" s="68"/>
      <c r="P123" s="37"/>
    </row>
    <row r="124" spans="1:16" x14ac:dyDescent="0.25">
      <c r="A124" s="68"/>
      <c r="B124" s="68"/>
      <c r="C124" s="68"/>
      <c r="D124" s="68"/>
      <c r="E124" s="68"/>
      <c r="F124" s="110" t="s">
        <v>110</v>
      </c>
      <c r="G124" s="110" t="s">
        <v>48</v>
      </c>
      <c r="H124" s="230">
        <v>0</v>
      </c>
      <c r="I124" s="125"/>
      <c r="J124" s="125"/>
      <c r="K124" s="125"/>
      <c r="L124" s="125"/>
      <c r="M124" s="125"/>
      <c r="N124" s="69"/>
      <c r="O124" s="68"/>
      <c r="P124" s="37"/>
    </row>
    <row r="125" spans="1:16" x14ac:dyDescent="0.25">
      <c r="A125" s="68"/>
      <c r="B125" s="68"/>
      <c r="C125" s="68"/>
      <c r="D125" s="68"/>
      <c r="E125" s="68"/>
      <c r="F125" s="110" t="s">
        <v>111</v>
      </c>
      <c r="G125" s="110" t="s">
        <v>48</v>
      </c>
      <c r="H125" s="230">
        <v>696</v>
      </c>
      <c r="I125" s="125"/>
      <c r="J125" s="125"/>
      <c r="K125" s="125"/>
      <c r="L125" s="125"/>
      <c r="M125" s="125"/>
      <c r="N125" s="69"/>
      <c r="O125" s="68"/>
      <c r="P125" s="37"/>
    </row>
    <row r="126" spans="1:16" x14ac:dyDescent="0.25">
      <c r="A126" s="68"/>
      <c r="B126" s="68"/>
      <c r="C126" s="68"/>
      <c r="D126" s="68"/>
      <c r="E126" s="68"/>
      <c r="F126" s="110" t="s">
        <v>112</v>
      </c>
      <c r="G126" s="110" t="s">
        <v>48</v>
      </c>
      <c r="H126" s="230">
        <v>637</v>
      </c>
      <c r="I126" s="125"/>
      <c r="J126" s="125"/>
      <c r="K126" s="125"/>
      <c r="L126" s="125"/>
      <c r="M126" s="125"/>
      <c r="N126" s="69"/>
      <c r="O126" s="68"/>
      <c r="P126" s="37"/>
    </row>
    <row r="127" spans="1:16" x14ac:dyDescent="0.25">
      <c r="A127" s="68"/>
      <c r="B127" s="68"/>
      <c r="C127" s="68"/>
      <c r="D127" s="68"/>
      <c r="E127" s="68"/>
      <c r="F127" s="110" t="s">
        <v>113</v>
      </c>
      <c r="G127" s="110" t="s">
        <v>48</v>
      </c>
      <c r="H127" s="230">
        <v>0</v>
      </c>
      <c r="I127" s="125"/>
      <c r="J127" s="125"/>
      <c r="K127" s="125"/>
      <c r="L127" s="125"/>
      <c r="M127" s="125"/>
      <c r="N127" s="69"/>
      <c r="O127" s="68"/>
      <c r="P127" s="37"/>
    </row>
    <row r="128" spans="1:16" x14ac:dyDescent="0.25">
      <c r="A128" s="68"/>
      <c r="B128" s="68"/>
      <c r="C128" s="68"/>
      <c r="D128" s="68"/>
      <c r="E128" s="68"/>
      <c r="F128" s="110" t="s">
        <v>114</v>
      </c>
      <c r="G128" s="110" t="s">
        <v>48</v>
      </c>
      <c r="H128" s="230">
        <v>0</v>
      </c>
      <c r="I128" s="125"/>
      <c r="J128" s="125"/>
      <c r="K128" s="125"/>
      <c r="L128" s="125"/>
      <c r="M128" s="125"/>
      <c r="N128" s="69"/>
      <c r="O128" s="68"/>
      <c r="P128" s="37"/>
    </row>
    <row r="129" spans="1:16" x14ac:dyDescent="0.25">
      <c r="A129" s="68"/>
      <c r="B129" s="68"/>
      <c r="C129" s="68"/>
      <c r="D129" s="68"/>
      <c r="E129" s="68"/>
      <c r="F129" s="110" t="s">
        <v>115</v>
      </c>
      <c r="G129" s="110" t="s">
        <v>48</v>
      </c>
      <c r="H129" s="230">
        <v>32</v>
      </c>
      <c r="I129" s="125"/>
      <c r="J129" s="125"/>
      <c r="K129" s="125"/>
      <c r="L129" s="125"/>
      <c r="M129" s="125"/>
      <c r="N129" s="69"/>
      <c r="O129" s="68"/>
      <c r="P129" s="37"/>
    </row>
    <row r="130" spans="1:16" x14ac:dyDescent="0.25">
      <c r="A130" s="68"/>
      <c r="B130" s="68"/>
      <c r="C130" s="68"/>
      <c r="D130" s="68"/>
      <c r="E130" s="68"/>
      <c r="F130" s="110" t="s">
        <v>116</v>
      </c>
      <c r="G130" s="110" t="s">
        <v>48</v>
      </c>
      <c r="H130" s="230">
        <v>1546.8</v>
      </c>
      <c r="I130" s="125"/>
      <c r="J130" s="125"/>
      <c r="K130" s="125"/>
      <c r="L130" s="125"/>
      <c r="M130" s="125"/>
      <c r="N130" s="69"/>
      <c r="O130" s="68"/>
      <c r="P130" s="37"/>
    </row>
    <row r="131" spans="1:16" x14ac:dyDescent="0.25">
      <c r="A131" s="68"/>
      <c r="B131" s="68"/>
      <c r="C131" s="68"/>
      <c r="D131" s="68"/>
      <c r="E131" s="68"/>
      <c r="F131" s="110" t="s">
        <v>117</v>
      </c>
      <c r="G131" s="110" t="s">
        <v>48</v>
      </c>
      <c r="H131" s="230">
        <v>52</v>
      </c>
      <c r="I131" s="125"/>
      <c r="J131" s="125"/>
      <c r="K131" s="125"/>
      <c r="L131" s="125"/>
      <c r="M131" s="125"/>
      <c r="N131" s="69"/>
      <c r="O131" s="68"/>
      <c r="P131" s="37"/>
    </row>
    <row r="132" spans="1:16" x14ac:dyDescent="0.25">
      <c r="A132" s="68"/>
      <c r="B132" s="68"/>
      <c r="C132" s="68"/>
      <c r="D132" s="68"/>
      <c r="E132" s="68"/>
      <c r="F132" s="110" t="s">
        <v>118</v>
      </c>
      <c r="G132" s="110" t="s">
        <v>48</v>
      </c>
      <c r="H132" s="230">
        <v>3125</v>
      </c>
      <c r="I132" s="125"/>
      <c r="J132" s="125"/>
      <c r="K132" s="125"/>
      <c r="L132" s="125"/>
      <c r="M132" s="125"/>
      <c r="N132" s="69"/>
      <c r="O132" s="68"/>
      <c r="P132" s="37"/>
    </row>
    <row r="133" spans="1:16" x14ac:dyDescent="0.25">
      <c r="A133" s="68"/>
      <c r="B133" s="68"/>
      <c r="C133" s="68"/>
      <c r="D133" s="68"/>
      <c r="E133" s="68"/>
      <c r="F133" s="110" t="s">
        <v>119</v>
      </c>
      <c r="G133" s="110" t="s">
        <v>48</v>
      </c>
      <c r="H133" s="230">
        <v>6226</v>
      </c>
      <c r="I133" s="125"/>
      <c r="J133" s="125"/>
      <c r="K133" s="125"/>
      <c r="L133" s="125"/>
      <c r="M133" s="125"/>
      <c r="N133" s="69"/>
      <c r="O133" s="68"/>
      <c r="P133" s="37"/>
    </row>
    <row r="134" spans="1:16" x14ac:dyDescent="0.25">
      <c r="A134" s="68"/>
      <c r="B134" s="68"/>
      <c r="C134" s="68"/>
      <c r="D134" s="68"/>
      <c r="E134" s="68"/>
      <c r="F134" s="110" t="s">
        <v>120</v>
      </c>
      <c r="G134" s="110" t="s">
        <v>48</v>
      </c>
      <c r="H134" s="230">
        <v>212.88</v>
      </c>
      <c r="I134" s="125"/>
      <c r="J134" s="125"/>
      <c r="K134" s="125"/>
      <c r="L134" s="125"/>
      <c r="M134" s="125"/>
      <c r="N134" s="69"/>
      <c r="O134" s="68"/>
      <c r="P134" s="37"/>
    </row>
    <row r="135" spans="1:16" x14ac:dyDescent="0.25">
      <c r="A135" s="68"/>
      <c r="B135" s="68"/>
      <c r="C135" s="68"/>
      <c r="D135" s="68"/>
      <c r="E135" s="68"/>
      <c r="F135" s="110" t="s">
        <v>121</v>
      </c>
      <c r="G135" s="110" t="s">
        <v>48</v>
      </c>
      <c r="H135" s="230">
        <v>166.32</v>
      </c>
      <c r="I135" s="125"/>
      <c r="J135" s="125"/>
      <c r="K135" s="125"/>
      <c r="L135" s="125"/>
      <c r="M135" s="125"/>
      <c r="N135" s="69"/>
      <c r="O135" s="68"/>
      <c r="P135" s="37"/>
    </row>
    <row r="136" spans="1:16" x14ac:dyDescent="0.25">
      <c r="A136" s="68"/>
      <c r="B136" s="68"/>
      <c r="C136" s="68"/>
      <c r="D136" s="68"/>
      <c r="E136" s="68"/>
      <c r="F136" s="110" t="s">
        <v>122</v>
      </c>
      <c r="G136" s="110" t="s">
        <v>48</v>
      </c>
      <c r="H136" s="230">
        <v>5</v>
      </c>
      <c r="I136" s="125"/>
      <c r="J136" s="125"/>
      <c r="K136" s="125"/>
      <c r="L136" s="125"/>
      <c r="M136" s="125"/>
      <c r="N136" s="69"/>
      <c r="O136" s="68"/>
      <c r="P136" s="37"/>
    </row>
    <row r="137" spans="1:16" x14ac:dyDescent="0.25">
      <c r="A137" s="68"/>
      <c r="B137" s="68"/>
      <c r="C137" s="68"/>
      <c r="D137" s="68"/>
      <c r="E137" s="68"/>
      <c r="F137" s="110" t="s">
        <v>123</v>
      </c>
      <c r="G137" s="110" t="s">
        <v>48</v>
      </c>
      <c r="H137" s="230">
        <v>0</v>
      </c>
      <c r="I137" s="125"/>
      <c r="J137" s="125"/>
      <c r="K137" s="125"/>
      <c r="L137" s="125"/>
      <c r="M137" s="125"/>
      <c r="N137" s="69"/>
      <c r="O137" s="68"/>
      <c r="P137" s="37"/>
    </row>
    <row r="138" spans="1:16" x14ac:dyDescent="0.25">
      <c r="A138" s="68"/>
      <c r="B138" s="68"/>
      <c r="C138" s="68"/>
      <c r="D138" s="68"/>
      <c r="E138" s="68"/>
      <c r="F138" s="110" t="s">
        <v>124</v>
      </c>
      <c r="G138" s="110" t="s">
        <v>48</v>
      </c>
      <c r="H138" s="230">
        <v>175</v>
      </c>
      <c r="I138" s="125"/>
      <c r="J138" s="125"/>
      <c r="K138" s="125"/>
      <c r="L138" s="125"/>
      <c r="M138" s="125"/>
      <c r="N138" s="69"/>
      <c r="O138" s="68"/>
      <c r="P138" s="37"/>
    </row>
    <row r="139" spans="1:16" x14ac:dyDescent="0.25">
      <c r="A139" s="68"/>
      <c r="B139" s="68"/>
      <c r="C139" s="68"/>
      <c r="D139" s="68"/>
      <c r="E139" s="68"/>
      <c r="F139" s="110" t="s">
        <v>125</v>
      </c>
      <c r="G139" s="110" t="s">
        <v>48</v>
      </c>
      <c r="H139" s="230">
        <v>1010</v>
      </c>
      <c r="I139" s="125"/>
      <c r="J139" s="125"/>
      <c r="K139" s="125"/>
      <c r="L139" s="125"/>
      <c r="M139" s="125"/>
      <c r="N139" s="69"/>
      <c r="O139" s="68"/>
      <c r="P139" s="37"/>
    </row>
    <row r="140" spans="1:16" x14ac:dyDescent="0.25">
      <c r="A140" s="68"/>
      <c r="B140" s="68"/>
      <c r="C140" s="68"/>
      <c r="D140" s="68"/>
      <c r="E140" s="68"/>
      <c r="F140" s="110" t="s">
        <v>126</v>
      </c>
      <c r="G140" s="110" t="s">
        <v>48</v>
      </c>
      <c r="H140" s="230">
        <v>153</v>
      </c>
      <c r="I140" s="125"/>
      <c r="J140" s="125"/>
      <c r="K140" s="125"/>
      <c r="L140" s="125"/>
      <c r="M140" s="125"/>
      <c r="N140" s="69"/>
      <c r="O140" s="68"/>
      <c r="P140" s="37"/>
    </row>
    <row r="141" spans="1:16" x14ac:dyDescent="0.25">
      <c r="A141" s="68"/>
      <c r="B141" s="68"/>
      <c r="C141" s="68"/>
      <c r="D141" s="68"/>
      <c r="E141" s="68"/>
      <c r="F141" s="110" t="s">
        <v>127</v>
      </c>
      <c r="G141" s="110" t="s">
        <v>48</v>
      </c>
      <c r="H141" s="230">
        <v>142</v>
      </c>
      <c r="I141" s="125"/>
      <c r="J141" s="125"/>
      <c r="K141" s="125"/>
      <c r="L141" s="125"/>
      <c r="M141" s="125"/>
      <c r="N141" s="69"/>
      <c r="O141" s="68"/>
      <c r="P141" s="37"/>
    </row>
    <row r="142" spans="1:16" x14ac:dyDescent="0.25">
      <c r="A142" s="68"/>
      <c r="B142" s="68"/>
      <c r="C142" s="68"/>
      <c r="D142" s="68"/>
      <c r="E142" s="68"/>
      <c r="F142" s="110" t="s">
        <v>128</v>
      </c>
      <c r="G142" s="110" t="s">
        <v>48</v>
      </c>
      <c r="H142" s="230">
        <v>0</v>
      </c>
      <c r="I142" s="125"/>
      <c r="J142" s="125"/>
      <c r="K142" s="125"/>
      <c r="L142" s="125"/>
      <c r="M142" s="125"/>
      <c r="N142" s="69"/>
      <c r="O142" s="68"/>
      <c r="P142" s="37"/>
    </row>
    <row r="143" spans="1:16" x14ac:dyDescent="0.25">
      <c r="A143" s="68"/>
      <c r="B143" s="68"/>
      <c r="C143" s="68"/>
      <c r="D143" s="68"/>
      <c r="E143" s="68"/>
      <c r="F143" s="110" t="s">
        <v>129</v>
      </c>
      <c r="G143" s="110" t="s">
        <v>48</v>
      </c>
      <c r="H143" s="230">
        <v>449</v>
      </c>
      <c r="I143" s="125"/>
      <c r="J143" s="125"/>
      <c r="K143" s="125"/>
      <c r="L143" s="125"/>
      <c r="M143" s="125"/>
      <c r="N143" s="69"/>
      <c r="O143" s="68"/>
      <c r="P143" s="37"/>
    </row>
    <row r="144" spans="1:16" x14ac:dyDescent="0.25">
      <c r="A144" s="68"/>
      <c r="B144" s="68"/>
      <c r="C144" s="68"/>
      <c r="D144" s="68"/>
      <c r="E144" s="68"/>
      <c r="F144" s="110" t="s">
        <v>130</v>
      </c>
      <c r="G144" s="110" t="s">
        <v>48</v>
      </c>
      <c r="H144" s="230">
        <v>650</v>
      </c>
      <c r="I144" s="125"/>
      <c r="J144" s="125"/>
      <c r="K144" s="125"/>
      <c r="L144" s="125"/>
      <c r="M144" s="125"/>
      <c r="N144" s="69"/>
      <c r="O144" s="68"/>
      <c r="P144" s="37"/>
    </row>
    <row r="145" spans="1:16" x14ac:dyDescent="0.25">
      <c r="A145" s="68"/>
      <c r="B145" s="68"/>
      <c r="C145" s="68"/>
      <c r="D145" s="68"/>
      <c r="E145" s="68"/>
      <c r="F145" s="112" t="s">
        <v>131</v>
      </c>
      <c r="G145" s="112" t="s">
        <v>48</v>
      </c>
      <c r="H145" s="231">
        <v>1077</v>
      </c>
      <c r="I145" s="125"/>
      <c r="J145" s="125"/>
      <c r="K145" s="125"/>
      <c r="L145" s="125"/>
      <c r="M145" s="125"/>
      <c r="N145" s="69"/>
      <c r="O145" s="68"/>
      <c r="P145" s="37"/>
    </row>
    <row r="146" spans="1:16" x14ac:dyDescent="0.25">
      <c r="A146" s="68"/>
      <c r="B146" s="68"/>
      <c r="C146" s="68"/>
      <c r="D146" s="68"/>
      <c r="E146" s="68"/>
      <c r="F146" s="68"/>
      <c r="G146" s="68"/>
      <c r="H146" s="69"/>
      <c r="I146" s="69"/>
      <c r="J146" s="69"/>
      <c r="K146" s="69"/>
      <c r="L146" s="69"/>
      <c r="M146" s="69"/>
      <c r="N146" s="69"/>
      <c r="O146" s="68"/>
      <c r="P146" s="37"/>
    </row>
    <row r="147" spans="1:16" x14ac:dyDescent="0.25">
      <c r="A147" s="96"/>
      <c r="B147" s="96"/>
      <c r="C147" s="105" t="s">
        <v>622</v>
      </c>
      <c r="D147" s="105"/>
      <c r="E147" s="105"/>
      <c r="F147" s="105"/>
      <c r="G147" s="105"/>
      <c r="H147" s="106"/>
      <c r="I147" s="106"/>
      <c r="J147" s="106"/>
      <c r="K147" s="106"/>
      <c r="L147" s="106"/>
      <c r="M147" s="106"/>
      <c r="N147" s="106"/>
      <c r="O147" s="105"/>
      <c r="P147" s="37"/>
    </row>
    <row r="148" spans="1:16" x14ac:dyDescent="0.25">
      <c r="A148" s="68"/>
      <c r="B148" s="68"/>
      <c r="C148" s="104"/>
      <c r="D148" s="104"/>
      <c r="E148" s="68"/>
      <c r="F148" s="68"/>
      <c r="G148" s="68"/>
      <c r="H148" s="69"/>
      <c r="I148" s="69"/>
      <c r="J148" s="69"/>
      <c r="K148" s="69"/>
      <c r="L148" s="69"/>
      <c r="M148" s="69"/>
      <c r="N148" s="69"/>
      <c r="O148" s="68"/>
      <c r="P148" s="37"/>
    </row>
    <row r="149" spans="1:16" x14ac:dyDescent="0.25">
      <c r="A149" s="68"/>
      <c r="B149" s="68"/>
      <c r="C149" s="68"/>
      <c r="D149" s="104" t="s">
        <v>707</v>
      </c>
      <c r="E149" s="68"/>
      <c r="F149" s="68"/>
      <c r="G149" s="68"/>
      <c r="H149" s="69"/>
      <c r="I149" s="69"/>
      <c r="J149" s="69"/>
      <c r="K149" s="69"/>
      <c r="L149" s="69"/>
      <c r="M149" s="69"/>
      <c r="N149" s="69"/>
      <c r="O149" s="68"/>
      <c r="P149" s="37"/>
    </row>
    <row r="150" spans="1:16" x14ac:dyDescent="0.25">
      <c r="A150" s="68"/>
      <c r="B150" s="68"/>
      <c r="C150" s="68"/>
      <c r="D150" s="104"/>
      <c r="E150" s="68"/>
      <c r="F150" s="68"/>
      <c r="G150" s="68"/>
      <c r="H150" s="69"/>
      <c r="I150" s="69"/>
      <c r="J150" s="69"/>
      <c r="K150" s="69"/>
      <c r="L150" s="69"/>
      <c r="M150" s="69"/>
      <c r="N150" s="69"/>
      <c r="O150" s="68"/>
      <c r="P150" s="37"/>
    </row>
    <row r="151" spans="1:16" x14ac:dyDescent="0.25">
      <c r="A151" s="110"/>
      <c r="B151" s="68"/>
      <c r="C151" s="68"/>
      <c r="D151" s="104"/>
      <c r="E151" s="107" t="s">
        <v>132</v>
      </c>
      <c r="F151" s="68"/>
      <c r="G151" s="68"/>
      <c r="H151" s="69"/>
      <c r="I151" s="127" t="s">
        <v>314</v>
      </c>
      <c r="J151" s="69"/>
      <c r="K151" s="69"/>
      <c r="L151" s="69"/>
      <c r="M151" s="69"/>
      <c r="N151" s="69"/>
      <c r="O151" s="110" t="s">
        <v>599</v>
      </c>
      <c r="P151" s="37"/>
    </row>
    <row r="152" spans="1:16" x14ac:dyDescent="0.25">
      <c r="A152" s="68"/>
      <c r="B152" s="68"/>
      <c r="C152" s="68"/>
      <c r="D152" s="68"/>
      <c r="E152" s="104"/>
      <c r="F152" s="108" t="s">
        <v>47</v>
      </c>
      <c r="G152" s="108" t="s">
        <v>437</v>
      </c>
      <c r="H152" s="229">
        <v>27528.494505681105</v>
      </c>
      <c r="I152" s="125"/>
      <c r="J152" s="125"/>
      <c r="K152" s="125"/>
      <c r="L152" s="125"/>
      <c r="M152" s="125"/>
      <c r="N152" s="69"/>
      <c r="O152" s="68"/>
      <c r="P152" s="37"/>
    </row>
    <row r="153" spans="1:16" x14ac:dyDescent="0.25">
      <c r="A153" s="68"/>
      <c r="B153" s="68"/>
      <c r="C153" s="68"/>
      <c r="D153" s="68"/>
      <c r="E153" s="68"/>
      <c r="F153" s="110" t="s">
        <v>49</v>
      </c>
      <c r="G153" s="110" t="s">
        <v>437</v>
      </c>
      <c r="H153" s="230">
        <v>681.74660799481308</v>
      </c>
      <c r="I153" s="125"/>
      <c r="J153" s="125"/>
      <c r="K153" s="125"/>
      <c r="L153" s="125"/>
      <c r="M153" s="125"/>
      <c r="N153" s="69"/>
      <c r="O153" s="68"/>
      <c r="P153" s="37"/>
    </row>
    <row r="154" spans="1:16" x14ac:dyDescent="0.25">
      <c r="A154" s="68"/>
      <c r="B154" s="68"/>
      <c r="C154" s="68"/>
      <c r="D154" s="68"/>
      <c r="E154" s="68"/>
      <c r="F154" s="110" t="s">
        <v>50</v>
      </c>
      <c r="G154" s="110" t="s">
        <v>437</v>
      </c>
      <c r="H154" s="230">
        <v>1527.779453636246</v>
      </c>
      <c r="I154" s="125"/>
      <c r="J154" s="125"/>
      <c r="K154" s="125"/>
      <c r="L154" s="125"/>
      <c r="M154" s="125"/>
      <c r="N154" s="69"/>
      <c r="O154" s="68"/>
      <c r="P154" s="37"/>
    </row>
    <row r="155" spans="1:16" x14ac:dyDescent="0.25">
      <c r="A155" s="68"/>
      <c r="B155" s="68"/>
      <c r="C155" s="68"/>
      <c r="D155" s="68"/>
      <c r="E155" s="68"/>
      <c r="F155" s="110" t="s">
        <v>51</v>
      </c>
      <c r="G155" s="110" t="s">
        <v>437</v>
      </c>
      <c r="H155" s="230">
        <v>88045.253901895238</v>
      </c>
      <c r="I155" s="125"/>
      <c r="J155" s="125"/>
      <c r="K155" s="125"/>
      <c r="L155" s="125"/>
      <c r="M155" s="125"/>
      <c r="N155" s="69"/>
      <c r="O155" s="68"/>
      <c r="P155" s="37"/>
    </row>
    <row r="156" spans="1:16" x14ac:dyDescent="0.25">
      <c r="A156" s="68"/>
      <c r="B156" s="68"/>
      <c r="C156" s="68"/>
      <c r="D156" s="68"/>
      <c r="E156" s="68"/>
      <c r="F156" s="110" t="s">
        <v>52</v>
      </c>
      <c r="G156" s="110" t="s">
        <v>437</v>
      </c>
      <c r="H156" s="230">
        <v>88045.253901895238</v>
      </c>
      <c r="I156" s="125"/>
      <c r="J156" s="125"/>
      <c r="K156" s="125"/>
      <c r="L156" s="125"/>
      <c r="M156" s="125"/>
      <c r="N156" s="69"/>
      <c r="O156" s="68"/>
      <c r="P156" s="37"/>
    </row>
    <row r="157" spans="1:16" x14ac:dyDescent="0.25">
      <c r="A157" s="68"/>
      <c r="B157" s="68"/>
      <c r="C157" s="68"/>
      <c r="D157" s="68"/>
      <c r="E157" s="68"/>
      <c r="F157" s="110" t="s">
        <v>53</v>
      </c>
      <c r="G157" s="110" t="s">
        <v>437</v>
      </c>
      <c r="H157" s="230">
        <v>88045.253901895238</v>
      </c>
      <c r="I157" s="125"/>
      <c r="J157" s="125"/>
      <c r="K157" s="125"/>
      <c r="L157" s="125"/>
      <c r="M157" s="125"/>
      <c r="N157" s="69"/>
      <c r="O157" s="68"/>
      <c r="P157" s="37"/>
    </row>
    <row r="158" spans="1:16" x14ac:dyDescent="0.25">
      <c r="A158" s="68"/>
      <c r="B158" s="68"/>
      <c r="C158" s="68"/>
      <c r="D158" s="68"/>
      <c r="E158" s="68"/>
      <c r="F158" s="110" t="s">
        <v>54</v>
      </c>
      <c r="G158" s="110" t="s">
        <v>437</v>
      </c>
      <c r="H158" s="230">
        <v>1060.2953824340386</v>
      </c>
      <c r="I158" s="125"/>
      <c r="J158" s="125"/>
      <c r="K158" s="125"/>
      <c r="L158" s="125"/>
      <c r="M158" s="125"/>
      <c r="N158" s="69"/>
      <c r="O158" s="68"/>
      <c r="P158" s="37"/>
    </row>
    <row r="159" spans="1:16" x14ac:dyDescent="0.25">
      <c r="A159" s="68"/>
      <c r="B159" s="68"/>
      <c r="C159" s="68"/>
      <c r="D159" s="68"/>
      <c r="E159" s="68"/>
      <c r="F159" s="110" t="s">
        <v>55</v>
      </c>
      <c r="G159" s="110" t="s">
        <v>437</v>
      </c>
      <c r="H159" s="230">
        <v>7870.0352428272736</v>
      </c>
      <c r="I159" s="125"/>
      <c r="J159" s="125"/>
      <c r="K159" s="125"/>
      <c r="L159" s="125"/>
      <c r="M159" s="125"/>
      <c r="N159" s="69"/>
      <c r="O159" s="68"/>
      <c r="P159" s="37"/>
    </row>
    <row r="160" spans="1:16" x14ac:dyDescent="0.25">
      <c r="A160" s="68"/>
      <c r="B160" s="68"/>
      <c r="C160" s="68"/>
      <c r="D160" s="68"/>
      <c r="E160" s="68"/>
      <c r="F160" s="110" t="s">
        <v>56</v>
      </c>
      <c r="G160" s="110" t="s">
        <v>437</v>
      </c>
      <c r="H160" s="230">
        <v>7824.7094898122386</v>
      </c>
      <c r="I160" s="125"/>
      <c r="J160" s="125"/>
      <c r="K160" s="125"/>
      <c r="L160" s="125"/>
      <c r="M160" s="125"/>
      <c r="N160" s="69"/>
      <c r="O160" s="68"/>
      <c r="P160" s="37"/>
    </row>
    <row r="161" spans="1:16" x14ac:dyDescent="0.25">
      <c r="A161" s="68"/>
      <c r="B161" s="68"/>
      <c r="C161" s="68"/>
      <c r="D161" s="68"/>
      <c r="E161" s="68"/>
      <c r="F161" s="110" t="s">
        <v>57</v>
      </c>
      <c r="G161" s="110" t="s">
        <v>437</v>
      </c>
      <c r="H161" s="230">
        <v>7870.0352428272736</v>
      </c>
      <c r="I161" s="125"/>
      <c r="J161" s="125"/>
      <c r="K161" s="125"/>
      <c r="L161" s="125"/>
      <c r="M161" s="125"/>
      <c r="N161" s="69"/>
      <c r="O161" s="68"/>
      <c r="P161" s="37"/>
    </row>
    <row r="162" spans="1:16" x14ac:dyDescent="0.25">
      <c r="A162" s="68"/>
      <c r="B162" s="68"/>
      <c r="C162" s="68"/>
      <c r="D162" s="68"/>
      <c r="E162" s="68"/>
      <c r="F162" s="110" t="s">
        <v>58</v>
      </c>
      <c r="G162" s="110" t="s">
        <v>437</v>
      </c>
      <c r="H162" s="230">
        <v>5120.6392645214955</v>
      </c>
      <c r="I162" s="125"/>
      <c r="J162" s="125"/>
      <c r="K162" s="125"/>
      <c r="L162" s="125"/>
      <c r="M162" s="125"/>
      <c r="N162" s="69"/>
      <c r="O162" s="68"/>
      <c r="P162" s="37"/>
    </row>
    <row r="163" spans="1:16" x14ac:dyDescent="0.25">
      <c r="A163" s="68"/>
      <c r="B163" s="68"/>
      <c r="C163" s="68"/>
      <c r="D163" s="68"/>
      <c r="E163" s="68"/>
      <c r="F163" s="110" t="s">
        <v>59</v>
      </c>
      <c r="G163" s="110" t="s">
        <v>437</v>
      </c>
      <c r="H163" s="230">
        <v>0</v>
      </c>
      <c r="I163" s="125"/>
      <c r="J163" s="125"/>
      <c r="K163" s="125"/>
      <c r="L163" s="125"/>
      <c r="M163" s="125"/>
      <c r="N163" s="69"/>
      <c r="O163" s="68"/>
      <c r="P163" s="37"/>
    </row>
    <row r="164" spans="1:16" x14ac:dyDescent="0.25">
      <c r="A164" s="68"/>
      <c r="B164" s="68"/>
      <c r="C164" s="68"/>
      <c r="D164" s="68"/>
      <c r="E164" s="68"/>
      <c r="F164" s="110" t="s">
        <v>60</v>
      </c>
      <c r="G164" s="110" t="s">
        <v>437</v>
      </c>
      <c r="H164" s="230">
        <v>0</v>
      </c>
      <c r="I164" s="125"/>
      <c r="J164" s="125"/>
      <c r="K164" s="125"/>
      <c r="L164" s="125"/>
      <c r="M164" s="125"/>
      <c r="N164" s="69"/>
      <c r="O164" s="68"/>
      <c r="P164" s="37"/>
    </row>
    <row r="165" spans="1:16" x14ac:dyDescent="0.25">
      <c r="A165" s="68"/>
      <c r="B165" s="68"/>
      <c r="C165" s="68"/>
      <c r="D165" s="68"/>
      <c r="E165" s="68"/>
      <c r="F165" s="110" t="s">
        <v>61</v>
      </c>
      <c r="G165" s="110" t="s">
        <v>437</v>
      </c>
      <c r="H165" s="230">
        <v>11909.25734153618</v>
      </c>
      <c r="I165" s="125"/>
      <c r="J165" s="125"/>
      <c r="K165" s="125"/>
      <c r="L165" s="125"/>
      <c r="M165" s="125"/>
      <c r="N165" s="69"/>
      <c r="O165" s="68"/>
      <c r="P165" s="37"/>
    </row>
    <row r="166" spans="1:16" x14ac:dyDescent="0.25">
      <c r="A166" s="68"/>
      <c r="B166" s="68"/>
      <c r="C166" s="68"/>
      <c r="D166" s="68"/>
      <c r="E166" s="68"/>
      <c r="F166" s="110" t="s">
        <v>62</v>
      </c>
      <c r="G166" s="110" t="s">
        <v>437</v>
      </c>
      <c r="H166" s="230">
        <v>22212.595097048637</v>
      </c>
      <c r="I166" s="125"/>
      <c r="J166" s="125"/>
      <c r="K166" s="125"/>
      <c r="L166" s="125"/>
      <c r="M166" s="125"/>
      <c r="N166" s="69"/>
      <c r="O166" s="68"/>
      <c r="P166" s="37"/>
    </row>
    <row r="167" spans="1:16" x14ac:dyDescent="0.25">
      <c r="A167" s="68"/>
      <c r="B167" s="68"/>
      <c r="C167" s="68"/>
      <c r="D167" s="68"/>
      <c r="E167" s="68"/>
      <c r="F167" s="110" t="s">
        <v>428</v>
      </c>
      <c r="G167" s="110" t="s">
        <v>437</v>
      </c>
      <c r="H167" s="230">
        <v>0</v>
      </c>
      <c r="I167" s="125"/>
      <c r="J167" s="125"/>
      <c r="K167" s="125"/>
      <c r="L167" s="125"/>
      <c r="M167" s="125"/>
      <c r="N167" s="69"/>
      <c r="O167" s="68"/>
      <c r="P167" s="37"/>
    </row>
    <row r="168" spans="1:16" x14ac:dyDescent="0.25">
      <c r="A168" s="68"/>
      <c r="B168" s="68"/>
      <c r="C168" s="68"/>
      <c r="D168" s="68"/>
      <c r="E168" s="68"/>
      <c r="F168" s="110" t="s">
        <v>63</v>
      </c>
      <c r="G168" s="110" t="s">
        <v>437</v>
      </c>
      <c r="H168" s="230">
        <v>0</v>
      </c>
      <c r="I168" s="125"/>
      <c r="J168" s="125"/>
      <c r="K168" s="125"/>
      <c r="L168" s="125"/>
      <c r="M168" s="125"/>
      <c r="N168" s="69"/>
      <c r="O168" s="68"/>
      <c r="P168" s="37"/>
    </row>
    <row r="169" spans="1:16" x14ac:dyDescent="0.25">
      <c r="A169" s="68"/>
      <c r="B169" s="68"/>
      <c r="C169" s="68"/>
      <c r="D169" s="68"/>
      <c r="E169" s="68"/>
      <c r="F169" s="110" t="s">
        <v>64</v>
      </c>
      <c r="G169" s="110" t="s">
        <v>437</v>
      </c>
      <c r="H169" s="230">
        <v>3005.9101505303329</v>
      </c>
      <c r="I169" s="125"/>
      <c r="J169" s="125"/>
      <c r="K169" s="125"/>
      <c r="L169" s="125"/>
      <c r="M169" s="125"/>
      <c r="N169" s="69"/>
      <c r="O169" s="68"/>
      <c r="P169" s="37"/>
    </row>
    <row r="170" spans="1:16" x14ac:dyDescent="0.25">
      <c r="A170" s="68"/>
      <c r="B170" s="68"/>
      <c r="C170" s="68"/>
      <c r="D170" s="68"/>
      <c r="E170" s="68"/>
      <c r="F170" s="110" t="s">
        <v>65</v>
      </c>
      <c r="G170" s="110" t="s">
        <v>437</v>
      </c>
      <c r="H170" s="230">
        <v>0</v>
      </c>
      <c r="I170" s="125"/>
      <c r="J170" s="125"/>
      <c r="K170" s="125"/>
      <c r="L170" s="125"/>
      <c r="M170" s="125"/>
      <c r="N170" s="69"/>
      <c r="O170" s="68"/>
      <c r="P170" s="37"/>
    </row>
    <row r="171" spans="1:16" x14ac:dyDescent="0.25">
      <c r="A171" s="68"/>
      <c r="B171" s="68"/>
      <c r="C171" s="68"/>
      <c r="D171" s="68"/>
      <c r="E171" s="68"/>
      <c r="F171" s="110" t="s">
        <v>66</v>
      </c>
      <c r="G171" s="110" t="s">
        <v>437</v>
      </c>
      <c r="H171" s="230">
        <v>116046.94413704099</v>
      </c>
      <c r="I171" s="125"/>
      <c r="J171" s="125"/>
      <c r="K171" s="125"/>
      <c r="L171" s="125"/>
      <c r="M171" s="125"/>
      <c r="N171" s="69"/>
      <c r="O171" s="68"/>
      <c r="P171" s="37"/>
    </row>
    <row r="172" spans="1:16" x14ac:dyDescent="0.25">
      <c r="A172" s="68"/>
      <c r="B172" s="68"/>
      <c r="C172" s="68"/>
      <c r="D172" s="68"/>
      <c r="E172" s="68"/>
      <c r="F172" s="110" t="s">
        <v>67</v>
      </c>
      <c r="G172" s="110" t="s">
        <v>437</v>
      </c>
      <c r="H172" s="230">
        <v>0</v>
      </c>
      <c r="I172" s="125"/>
      <c r="J172" s="125"/>
      <c r="K172" s="125"/>
      <c r="L172" s="125"/>
      <c r="M172" s="125"/>
      <c r="N172" s="69"/>
      <c r="O172" s="68"/>
      <c r="P172" s="37"/>
    </row>
    <row r="173" spans="1:16" x14ac:dyDescent="0.25">
      <c r="A173" s="68"/>
      <c r="B173" s="68"/>
      <c r="C173" s="68"/>
      <c r="D173" s="68"/>
      <c r="E173" s="68"/>
      <c r="F173" s="110" t="s">
        <v>68</v>
      </c>
      <c r="G173" s="110" t="s">
        <v>437</v>
      </c>
      <c r="H173" s="230">
        <v>348140.83241112297</v>
      </c>
      <c r="I173" s="125"/>
      <c r="J173" s="125"/>
      <c r="K173" s="125"/>
      <c r="L173" s="125"/>
      <c r="M173" s="125"/>
      <c r="N173" s="69"/>
      <c r="O173" s="68"/>
      <c r="P173" s="37"/>
    </row>
    <row r="174" spans="1:16" x14ac:dyDescent="0.25">
      <c r="A174" s="68"/>
      <c r="B174" s="68"/>
      <c r="C174" s="68"/>
      <c r="D174" s="68"/>
      <c r="E174" s="68"/>
      <c r="F174" s="110" t="s">
        <v>69</v>
      </c>
      <c r="G174" s="110" t="s">
        <v>437</v>
      </c>
      <c r="H174" s="230">
        <v>15888.864341752473</v>
      </c>
      <c r="I174" s="125"/>
      <c r="J174" s="125"/>
      <c r="K174" s="125"/>
      <c r="L174" s="125"/>
      <c r="M174" s="125"/>
      <c r="N174" s="69"/>
      <c r="O174" s="68"/>
      <c r="P174" s="37"/>
    </row>
    <row r="175" spans="1:16" x14ac:dyDescent="0.25">
      <c r="A175" s="68"/>
      <c r="B175" s="68"/>
      <c r="C175" s="68"/>
      <c r="D175" s="68"/>
      <c r="E175" s="68"/>
      <c r="F175" s="110" t="s">
        <v>70</v>
      </c>
      <c r="G175" s="110" t="s">
        <v>437</v>
      </c>
      <c r="H175" s="230">
        <v>41499.656717784826</v>
      </c>
      <c r="I175" s="125"/>
      <c r="J175" s="125"/>
      <c r="K175" s="125"/>
      <c r="L175" s="125"/>
      <c r="M175" s="125"/>
      <c r="N175" s="69"/>
      <c r="O175" s="68"/>
      <c r="P175" s="37"/>
    </row>
    <row r="176" spans="1:16" x14ac:dyDescent="0.25">
      <c r="A176" s="68"/>
      <c r="B176" s="68"/>
      <c r="C176" s="68"/>
      <c r="D176" s="68"/>
      <c r="E176" s="68"/>
      <c r="F176" s="110" t="s">
        <v>71</v>
      </c>
      <c r="G176" s="110" t="s">
        <v>437</v>
      </c>
      <c r="H176" s="230">
        <v>5075.0740882301188</v>
      </c>
      <c r="I176" s="125"/>
      <c r="J176" s="125"/>
      <c r="K176" s="125"/>
      <c r="L176" s="125"/>
      <c r="M176" s="125"/>
      <c r="N176" s="69"/>
      <c r="O176" s="68"/>
      <c r="P176" s="37"/>
    </row>
    <row r="177" spans="1:16" x14ac:dyDescent="0.25">
      <c r="A177" s="68"/>
      <c r="B177" s="68"/>
      <c r="C177" s="68"/>
      <c r="D177" s="68"/>
      <c r="E177" s="68"/>
      <c r="F177" s="110" t="s">
        <v>72</v>
      </c>
      <c r="G177" s="110" t="s">
        <v>437</v>
      </c>
      <c r="H177" s="230">
        <v>11282.999613216058</v>
      </c>
      <c r="I177" s="125"/>
      <c r="J177" s="125"/>
      <c r="K177" s="125"/>
      <c r="L177" s="125"/>
      <c r="M177" s="125"/>
      <c r="N177" s="69"/>
      <c r="O177" s="68"/>
      <c r="P177" s="37"/>
    </row>
    <row r="178" spans="1:16" x14ac:dyDescent="0.25">
      <c r="A178" s="68"/>
      <c r="B178" s="68"/>
      <c r="C178" s="68"/>
      <c r="D178" s="68"/>
      <c r="E178" s="68"/>
      <c r="F178" s="110" t="s">
        <v>73</v>
      </c>
      <c r="G178" s="110" t="s">
        <v>437</v>
      </c>
      <c r="H178" s="230">
        <v>19568.784498245241</v>
      </c>
      <c r="I178" s="125"/>
      <c r="J178" s="125"/>
      <c r="K178" s="125"/>
      <c r="L178" s="125"/>
      <c r="M178" s="125"/>
      <c r="N178" s="69"/>
      <c r="O178" s="68"/>
      <c r="P178" s="37"/>
    </row>
    <row r="179" spans="1:16" x14ac:dyDescent="0.25">
      <c r="A179" s="68"/>
      <c r="B179" s="68"/>
      <c r="C179" s="68"/>
      <c r="D179" s="68"/>
      <c r="E179" s="68"/>
      <c r="F179" s="110" t="s">
        <v>74</v>
      </c>
      <c r="G179" s="110" t="s">
        <v>437</v>
      </c>
      <c r="H179" s="230">
        <v>5075.0740882301188</v>
      </c>
      <c r="I179" s="125"/>
      <c r="J179" s="125"/>
      <c r="K179" s="125"/>
      <c r="L179" s="125"/>
      <c r="M179" s="125"/>
      <c r="N179" s="69"/>
      <c r="O179" s="68"/>
      <c r="P179" s="37"/>
    </row>
    <row r="180" spans="1:16" x14ac:dyDescent="0.25">
      <c r="A180" s="68"/>
      <c r="B180" s="68"/>
      <c r="C180" s="68"/>
      <c r="D180" s="68"/>
      <c r="E180" s="68"/>
      <c r="F180" s="110" t="s">
        <v>75</v>
      </c>
      <c r="G180" s="110" t="s">
        <v>437</v>
      </c>
      <c r="H180" s="230">
        <v>11282.999613216058</v>
      </c>
      <c r="I180" s="125"/>
      <c r="J180" s="125"/>
      <c r="K180" s="125"/>
      <c r="L180" s="125"/>
      <c r="M180" s="125"/>
      <c r="N180" s="69"/>
      <c r="O180" s="68"/>
      <c r="P180" s="37"/>
    </row>
    <row r="181" spans="1:16" x14ac:dyDescent="0.25">
      <c r="A181" s="68"/>
      <c r="B181" s="68"/>
      <c r="C181" s="68"/>
      <c r="D181" s="68"/>
      <c r="E181" s="68"/>
      <c r="F181" s="110" t="s">
        <v>76</v>
      </c>
      <c r="G181" s="110" t="s">
        <v>437</v>
      </c>
      <c r="H181" s="230">
        <v>0</v>
      </c>
      <c r="I181" s="125"/>
      <c r="J181" s="125"/>
      <c r="K181" s="125"/>
      <c r="L181" s="125"/>
      <c r="M181" s="125"/>
      <c r="N181" s="69"/>
      <c r="O181" s="68"/>
      <c r="P181" s="37"/>
    </row>
    <row r="182" spans="1:16" x14ac:dyDescent="0.25">
      <c r="A182" s="68"/>
      <c r="B182" s="68"/>
      <c r="C182" s="68"/>
      <c r="D182" s="68"/>
      <c r="E182" s="68"/>
      <c r="F182" s="110" t="s">
        <v>77</v>
      </c>
      <c r="G182" s="110" t="s">
        <v>437</v>
      </c>
      <c r="H182" s="230">
        <v>0</v>
      </c>
      <c r="I182" s="125"/>
      <c r="J182" s="125"/>
      <c r="K182" s="125"/>
      <c r="L182" s="125"/>
      <c r="M182" s="125"/>
      <c r="N182" s="69"/>
      <c r="O182" s="68"/>
      <c r="P182" s="37"/>
    </row>
    <row r="183" spans="1:16" x14ac:dyDescent="0.25">
      <c r="A183" s="68"/>
      <c r="B183" s="68"/>
      <c r="C183" s="68"/>
      <c r="D183" s="68"/>
      <c r="E183" s="68"/>
      <c r="F183" s="110" t="s">
        <v>78</v>
      </c>
      <c r="G183" s="110" t="s">
        <v>437</v>
      </c>
      <c r="H183" s="230">
        <v>0</v>
      </c>
      <c r="I183" s="125"/>
      <c r="J183" s="125"/>
      <c r="K183" s="125"/>
      <c r="L183" s="125"/>
      <c r="M183" s="125"/>
      <c r="N183" s="69"/>
      <c r="O183" s="68"/>
      <c r="P183" s="37"/>
    </row>
    <row r="184" spans="1:16" x14ac:dyDescent="0.25">
      <c r="A184" s="68"/>
      <c r="B184" s="68"/>
      <c r="C184" s="68"/>
      <c r="D184" s="68"/>
      <c r="E184" s="68"/>
      <c r="F184" s="110" t="s">
        <v>79</v>
      </c>
      <c r="G184" s="110" t="s">
        <v>437</v>
      </c>
      <c r="H184" s="230">
        <v>0</v>
      </c>
      <c r="I184" s="125"/>
      <c r="J184" s="125"/>
      <c r="K184" s="125"/>
      <c r="L184" s="125"/>
      <c r="M184" s="125"/>
      <c r="N184" s="69"/>
      <c r="O184" s="68"/>
      <c r="P184" s="37"/>
    </row>
    <row r="185" spans="1:16" x14ac:dyDescent="0.25">
      <c r="A185" s="68"/>
      <c r="B185" s="68"/>
      <c r="C185" s="68"/>
      <c r="D185" s="68"/>
      <c r="E185" s="68"/>
      <c r="F185" s="110" t="s">
        <v>80</v>
      </c>
      <c r="G185" s="110" t="s">
        <v>437</v>
      </c>
      <c r="H185" s="230">
        <v>0</v>
      </c>
      <c r="I185" s="125"/>
      <c r="J185" s="125"/>
      <c r="K185" s="125"/>
      <c r="L185" s="125"/>
      <c r="M185" s="125"/>
      <c r="N185" s="69"/>
      <c r="O185" s="68"/>
      <c r="P185" s="37"/>
    </row>
    <row r="186" spans="1:16" x14ac:dyDescent="0.25">
      <c r="A186" s="68"/>
      <c r="B186" s="68"/>
      <c r="C186" s="68"/>
      <c r="D186" s="68"/>
      <c r="E186" s="68"/>
      <c r="F186" s="110" t="s">
        <v>81</v>
      </c>
      <c r="G186" s="110" t="s">
        <v>437</v>
      </c>
      <c r="H186" s="230">
        <v>0</v>
      </c>
      <c r="I186" s="125"/>
      <c r="J186" s="125"/>
      <c r="K186" s="125"/>
      <c r="L186" s="125"/>
      <c r="M186" s="125"/>
      <c r="N186" s="69"/>
      <c r="O186" s="68"/>
      <c r="P186" s="37"/>
    </row>
    <row r="187" spans="1:16" x14ac:dyDescent="0.25">
      <c r="A187" s="68"/>
      <c r="B187" s="68"/>
      <c r="C187" s="68"/>
      <c r="D187" s="68"/>
      <c r="E187" s="68"/>
      <c r="F187" s="110" t="s">
        <v>82</v>
      </c>
      <c r="G187" s="110" t="s">
        <v>437</v>
      </c>
      <c r="H187" s="230">
        <v>0</v>
      </c>
      <c r="I187" s="125"/>
      <c r="J187" s="125"/>
      <c r="K187" s="125"/>
      <c r="L187" s="125"/>
      <c r="M187" s="125"/>
      <c r="N187" s="69"/>
      <c r="O187" s="68"/>
      <c r="P187" s="37"/>
    </row>
    <row r="188" spans="1:16" x14ac:dyDescent="0.25">
      <c r="A188" s="68"/>
      <c r="B188" s="68"/>
      <c r="C188" s="68"/>
      <c r="D188" s="68"/>
      <c r="E188" s="68"/>
      <c r="F188" s="110" t="s">
        <v>83</v>
      </c>
      <c r="G188" s="110" t="s">
        <v>437</v>
      </c>
      <c r="H188" s="230">
        <v>4450.7903505956874</v>
      </c>
      <c r="I188" s="125"/>
      <c r="J188" s="125"/>
      <c r="K188" s="125"/>
      <c r="L188" s="125"/>
      <c r="M188" s="125"/>
      <c r="N188" s="69"/>
      <c r="O188" s="68"/>
      <c r="P188" s="37"/>
    </row>
    <row r="189" spans="1:16" x14ac:dyDescent="0.25">
      <c r="A189" s="68"/>
      <c r="B189" s="68"/>
      <c r="C189" s="68"/>
      <c r="D189" s="68"/>
      <c r="E189" s="68"/>
      <c r="F189" s="110" t="s">
        <v>84</v>
      </c>
      <c r="G189" s="110" t="s">
        <v>437</v>
      </c>
      <c r="H189" s="230">
        <v>15399.77711977631</v>
      </c>
      <c r="I189" s="125"/>
      <c r="J189" s="125"/>
      <c r="K189" s="125"/>
      <c r="L189" s="125"/>
      <c r="M189" s="125"/>
      <c r="N189" s="69"/>
      <c r="O189" s="68"/>
      <c r="P189" s="37"/>
    </row>
    <row r="190" spans="1:16" x14ac:dyDescent="0.25">
      <c r="A190" s="68"/>
      <c r="B190" s="68"/>
      <c r="C190" s="68"/>
      <c r="D190" s="68"/>
      <c r="E190" s="68"/>
      <c r="F190" s="110" t="s">
        <v>85</v>
      </c>
      <c r="G190" s="110" t="s">
        <v>437</v>
      </c>
      <c r="H190" s="230">
        <v>0</v>
      </c>
      <c r="I190" s="125"/>
      <c r="J190" s="125"/>
      <c r="K190" s="125"/>
      <c r="L190" s="125"/>
      <c r="M190" s="125"/>
      <c r="N190" s="69"/>
      <c r="O190" s="68"/>
      <c r="P190" s="37"/>
    </row>
    <row r="191" spans="1:16" x14ac:dyDescent="0.25">
      <c r="A191" s="68"/>
      <c r="B191" s="68"/>
      <c r="C191" s="68"/>
      <c r="D191" s="68"/>
      <c r="E191" s="68"/>
      <c r="F191" s="110" t="s">
        <v>86</v>
      </c>
      <c r="G191" s="110" t="s">
        <v>437</v>
      </c>
      <c r="H191" s="230">
        <v>0</v>
      </c>
      <c r="I191" s="125"/>
      <c r="J191" s="125"/>
      <c r="K191" s="125"/>
      <c r="L191" s="125"/>
      <c r="M191" s="125"/>
      <c r="N191" s="69"/>
      <c r="O191" s="68"/>
      <c r="P191" s="37"/>
    </row>
    <row r="192" spans="1:16" x14ac:dyDescent="0.25">
      <c r="A192" s="68"/>
      <c r="B192" s="68"/>
      <c r="C192" s="68"/>
      <c r="D192" s="68"/>
      <c r="E192" s="68"/>
      <c r="F192" s="110" t="s">
        <v>87</v>
      </c>
      <c r="G192" s="110" t="s">
        <v>437</v>
      </c>
      <c r="H192" s="230">
        <v>23370.703329731139</v>
      </c>
      <c r="I192" s="125"/>
      <c r="J192" s="125"/>
      <c r="K192" s="125"/>
      <c r="L192" s="125"/>
      <c r="M192" s="125"/>
      <c r="N192" s="69"/>
      <c r="O192" s="68"/>
      <c r="P192" s="37"/>
    </row>
    <row r="193" spans="1:16" x14ac:dyDescent="0.25">
      <c r="A193" s="68"/>
      <c r="B193" s="68"/>
      <c r="C193" s="68"/>
      <c r="D193" s="68"/>
      <c r="E193" s="68"/>
      <c r="F193" s="110" t="s">
        <v>88</v>
      </c>
      <c r="G193" s="110" t="s">
        <v>437</v>
      </c>
      <c r="H193" s="230">
        <v>72934.213733907382</v>
      </c>
      <c r="I193" s="125"/>
      <c r="J193" s="125"/>
      <c r="K193" s="125"/>
      <c r="L193" s="125"/>
      <c r="M193" s="125"/>
      <c r="N193" s="69"/>
      <c r="O193" s="68"/>
      <c r="P193" s="37"/>
    </row>
    <row r="194" spans="1:16" x14ac:dyDescent="0.25">
      <c r="A194" s="68"/>
      <c r="B194" s="68"/>
      <c r="C194" s="68"/>
      <c r="D194" s="68"/>
      <c r="E194" s="68"/>
      <c r="F194" s="110" t="s">
        <v>89</v>
      </c>
      <c r="G194" s="110" t="s">
        <v>437</v>
      </c>
      <c r="H194" s="230">
        <v>0</v>
      </c>
      <c r="I194" s="125"/>
      <c r="J194" s="125"/>
      <c r="K194" s="125"/>
      <c r="L194" s="125"/>
      <c r="M194" s="125"/>
      <c r="N194" s="69"/>
      <c r="O194" s="68"/>
      <c r="P194" s="37"/>
    </row>
    <row r="195" spans="1:16" x14ac:dyDescent="0.25">
      <c r="A195" s="68"/>
      <c r="B195" s="68"/>
      <c r="C195" s="68"/>
      <c r="D195" s="68"/>
      <c r="E195" s="68"/>
      <c r="F195" s="110" t="s">
        <v>90</v>
      </c>
      <c r="G195" s="110" t="s">
        <v>437</v>
      </c>
      <c r="H195" s="230">
        <v>0</v>
      </c>
      <c r="I195" s="125"/>
      <c r="J195" s="125"/>
      <c r="K195" s="125"/>
      <c r="L195" s="125"/>
      <c r="M195" s="125"/>
      <c r="N195" s="69"/>
      <c r="O195" s="68"/>
      <c r="P195" s="37"/>
    </row>
    <row r="196" spans="1:16" x14ac:dyDescent="0.25">
      <c r="A196" s="68"/>
      <c r="B196" s="68"/>
      <c r="C196" s="68"/>
      <c r="D196" s="68"/>
      <c r="E196" s="68"/>
      <c r="F196" s="110" t="s">
        <v>91</v>
      </c>
      <c r="G196" s="110" t="s">
        <v>437</v>
      </c>
      <c r="H196" s="230">
        <v>5970.2809142872547</v>
      </c>
      <c r="I196" s="125"/>
      <c r="J196" s="125"/>
      <c r="K196" s="125"/>
      <c r="L196" s="125"/>
      <c r="M196" s="125"/>
      <c r="N196" s="69"/>
      <c r="O196" s="68"/>
      <c r="P196" s="37"/>
    </row>
    <row r="197" spans="1:16" x14ac:dyDescent="0.25">
      <c r="A197" s="68"/>
      <c r="B197" s="68"/>
      <c r="C197" s="68"/>
      <c r="D197" s="68"/>
      <c r="E197" s="68"/>
      <c r="F197" s="110" t="s">
        <v>92</v>
      </c>
      <c r="G197" s="110" t="s">
        <v>437</v>
      </c>
      <c r="H197" s="230">
        <v>38899.901260517683</v>
      </c>
      <c r="I197" s="125"/>
      <c r="J197" s="125"/>
      <c r="K197" s="125"/>
      <c r="L197" s="125"/>
      <c r="M197" s="125"/>
      <c r="N197" s="69"/>
      <c r="O197" s="68"/>
      <c r="P197" s="37"/>
    </row>
    <row r="198" spans="1:16" x14ac:dyDescent="0.25">
      <c r="A198" s="68"/>
      <c r="B198" s="68"/>
      <c r="C198" s="68"/>
      <c r="D198" s="68"/>
      <c r="E198" s="68"/>
      <c r="F198" s="110" t="s">
        <v>93</v>
      </c>
      <c r="G198" s="110" t="s">
        <v>437</v>
      </c>
      <c r="H198" s="230">
        <v>0</v>
      </c>
      <c r="I198" s="125"/>
      <c r="J198" s="125"/>
      <c r="K198" s="125"/>
      <c r="L198" s="125"/>
      <c r="M198" s="125"/>
      <c r="N198" s="69"/>
      <c r="O198" s="68"/>
      <c r="P198" s="37"/>
    </row>
    <row r="199" spans="1:16" x14ac:dyDescent="0.25">
      <c r="A199" s="68"/>
      <c r="B199" s="68"/>
      <c r="C199" s="68"/>
      <c r="D199" s="68"/>
      <c r="E199" s="68"/>
      <c r="F199" s="110" t="s">
        <v>94</v>
      </c>
      <c r="G199" s="110" t="s">
        <v>437</v>
      </c>
      <c r="H199" s="230">
        <v>0</v>
      </c>
      <c r="I199" s="125"/>
      <c r="J199" s="125"/>
      <c r="K199" s="125"/>
      <c r="L199" s="125"/>
      <c r="M199" s="125"/>
      <c r="N199" s="69"/>
      <c r="O199" s="68"/>
      <c r="P199" s="37"/>
    </row>
    <row r="200" spans="1:16" x14ac:dyDescent="0.25">
      <c r="A200" s="68"/>
      <c r="B200" s="68"/>
      <c r="C200" s="68"/>
      <c r="D200" s="68"/>
      <c r="E200" s="68"/>
      <c r="F200" s="110" t="s">
        <v>95</v>
      </c>
      <c r="G200" s="110" t="s">
        <v>437</v>
      </c>
      <c r="H200" s="230">
        <v>317530.30926606024</v>
      </c>
      <c r="I200" s="125"/>
      <c r="J200" s="125"/>
      <c r="K200" s="125"/>
      <c r="L200" s="125"/>
      <c r="M200" s="125"/>
      <c r="N200" s="69"/>
      <c r="O200" s="68"/>
      <c r="P200" s="37"/>
    </row>
    <row r="201" spans="1:16" x14ac:dyDescent="0.25">
      <c r="A201" s="68"/>
      <c r="B201" s="68"/>
      <c r="C201" s="68"/>
      <c r="D201" s="68"/>
      <c r="E201" s="68"/>
      <c r="F201" s="110" t="s">
        <v>96</v>
      </c>
      <c r="G201" s="110" t="s">
        <v>437</v>
      </c>
      <c r="H201" s="230">
        <v>317530.30926606024</v>
      </c>
      <c r="I201" s="125"/>
      <c r="J201" s="125"/>
      <c r="K201" s="125"/>
      <c r="L201" s="125"/>
      <c r="M201" s="125"/>
      <c r="N201" s="69"/>
      <c r="O201" s="68"/>
      <c r="P201" s="37"/>
    </row>
    <row r="202" spans="1:16" x14ac:dyDescent="0.25">
      <c r="A202" s="68"/>
      <c r="B202" s="68"/>
      <c r="C202" s="68"/>
      <c r="D202" s="68"/>
      <c r="E202" s="68"/>
      <c r="F202" s="110" t="s">
        <v>97</v>
      </c>
      <c r="G202" s="110" t="s">
        <v>437</v>
      </c>
      <c r="H202" s="230">
        <v>317530.30926606024</v>
      </c>
      <c r="I202" s="125"/>
      <c r="J202" s="125"/>
      <c r="K202" s="125"/>
      <c r="L202" s="125"/>
      <c r="M202" s="125"/>
      <c r="N202" s="69"/>
      <c r="O202" s="68"/>
      <c r="P202" s="37"/>
    </row>
    <row r="203" spans="1:16" x14ac:dyDescent="0.25">
      <c r="A203" s="68"/>
      <c r="B203" s="68"/>
      <c r="C203" s="68"/>
      <c r="D203" s="68"/>
      <c r="E203" s="68"/>
      <c r="F203" s="110" t="s">
        <v>98</v>
      </c>
      <c r="G203" s="110" t="s">
        <v>437</v>
      </c>
      <c r="H203" s="230">
        <v>0</v>
      </c>
      <c r="I203" s="125"/>
      <c r="J203" s="125"/>
      <c r="K203" s="125"/>
      <c r="L203" s="125"/>
      <c r="M203" s="125"/>
      <c r="N203" s="69"/>
      <c r="O203" s="68"/>
      <c r="P203" s="37"/>
    </row>
    <row r="204" spans="1:16" x14ac:dyDescent="0.25">
      <c r="A204" s="68"/>
      <c r="B204" s="68"/>
      <c r="C204" s="68"/>
      <c r="D204" s="68"/>
      <c r="E204" s="68"/>
      <c r="F204" s="110" t="s">
        <v>99</v>
      </c>
      <c r="G204" s="110" t="s">
        <v>437</v>
      </c>
      <c r="H204" s="230">
        <v>0</v>
      </c>
      <c r="I204" s="125"/>
      <c r="J204" s="125"/>
      <c r="K204" s="125"/>
      <c r="L204" s="125"/>
      <c r="M204" s="125"/>
      <c r="N204" s="69"/>
      <c r="O204" s="68"/>
      <c r="P204" s="37"/>
    </row>
    <row r="205" spans="1:16" x14ac:dyDescent="0.25">
      <c r="A205" s="68"/>
      <c r="B205" s="68"/>
      <c r="C205" s="68"/>
      <c r="D205" s="68"/>
      <c r="E205" s="68"/>
      <c r="F205" s="110" t="s">
        <v>100</v>
      </c>
      <c r="G205" s="110" t="s">
        <v>437</v>
      </c>
      <c r="H205" s="230">
        <v>0</v>
      </c>
      <c r="I205" s="125"/>
      <c r="J205" s="125"/>
      <c r="K205" s="125"/>
      <c r="L205" s="125"/>
      <c r="M205" s="125"/>
      <c r="N205" s="69"/>
      <c r="O205" s="68"/>
      <c r="P205" s="37"/>
    </row>
    <row r="206" spans="1:16" x14ac:dyDescent="0.25">
      <c r="A206" s="68"/>
      <c r="B206" s="68"/>
      <c r="C206" s="68"/>
      <c r="D206" s="68"/>
      <c r="E206" s="68"/>
      <c r="F206" s="110" t="s">
        <v>101</v>
      </c>
      <c r="G206" s="110" t="s">
        <v>437</v>
      </c>
      <c r="H206" s="230">
        <v>0</v>
      </c>
      <c r="I206" s="125"/>
      <c r="J206" s="125"/>
      <c r="K206" s="125"/>
      <c r="L206" s="125"/>
      <c r="M206" s="125"/>
      <c r="N206" s="69"/>
      <c r="O206" s="68"/>
      <c r="P206" s="37"/>
    </row>
    <row r="207" spans="1:16" x14ac:dyDescent="0.25">
      <c r="A207" s="68"/>
      <c r="B207" s="68"/>
      <c r="C207" s="68"/>
      <c r="D207" s="68"/>
      <c r="E207" s="68"/>
      <c r="F207" s="110" t="s">
        <v>102</v>
      </c>
      <c r="G207" s="110" t="s">
        <v>437</v>
      </c>
      <c r="H207" s="230">
        <v>110751.15463922994</v>
      </c>
      <c r="I207" s="125"/>
      <c r="J207" s="125"/>
      <c r="K207" s="125"/>
      <c r="L207" s="125"/>
      <c r="M207" s="125"/>
      <c r="N207" s="69"/>
      <c r="O207" s="68"/>
      <c r="P207" s="37"/>
    </row>
    <row r="208" spans="1:16" x14ac:dyDescent="0.25">
      <c r="A208" s="68"/>
      <c r="B208" s="68"/>
      <c r="C208" s="68"/>
      <c r="D208" s="68"/>
      <c r="E208" s="68"/>
      <c r="F208" s="110" t="s">
        <v>103</v>
      </c>
      <c r="G208" s="110" t="s">
        <v>437</v>
      </c>
      <c r="H208" s="230">
        <v>110751.15463922994</v>
      </c>
      <c r="I208" s="125"/>
      <c r="J208" s="125"/>
      <c r="K208" s="125"/>
      <c r="L208" s="125"/>
      <c r="M208" s="125"/>
      <c r="N208" s="69"/>
      <c r="O208" s="68"/>
      <c r="P208" s="37"/>
    </row>
    <row r="209" spans="1:16" x14ac:dyDescent="0.25">
      <c r="A209" s="68"/>
      <c r="B209" s="68"/>
      <c r="C209" s="68"/>
      <c r="D209" s="68"/>
      <c r="E209" s="68"/>
      <c r="F209" s="110" t="s">
        <v>104</v>
      </c>
      <c r="G209" s="110" t="s">
        <v>437</v>
      </c>
      <c r="H209" s="230">
        <v>110751.15463922994</v>
      </c>
      <c r="I209" s="125"/>
      <c r="J209" s="125"/>
      <c r="K209" s="125"/>
      <c r="L209" s="125"/>
      <c r="M209" s="125"/>
      <c r="N209" s="69"/>
      <c r="O209" s="68"/>
      <c r="P209" s="37"/>
    </row>
    <row r="210" spans="1:16" x14ac:dyDescent="0.25">
      <c r="A210" s="68"/>
      <c r="B210" s="68"/>
      <c r="C210" s="68"/>
      <c r="D210" s="68"/>
      <c r="E210" s="68"/>
      <c r="F210" s="110" t="s">
        <v>105</v>
      </c>
      <c r="G210" s="110" t="s">
        <v>437</v>
      </c>
      <c r="H210" s="230">
        <v>36917.051546409981</v>
      </c>
      <c r="I210" s="125"/>
      <c r="J210" s="125"/>
      <c r="K210" s="125"/>
      <c r="L210" s="125"/>
      <c r="M210" s="125"/>
      <c r="N210" s="69"/>
      <c r="O210" s="68"/>
      <c r="P210" s="37"/>
    </row>
    <row r="211" spans="1:16" x14ac:dyDescent="0.25">
      <c r="A211" s="68"/>
      <c r="B211" s="68"/>
      <c r="C211" s="68"/>
      <c r="D211" s="68"/>
      <c r="E211" s="68"/>
      <c r="F211" s="110" t="s">
        <v>106</v>
      </c>
      <c r="G211" s="110" t="s">
        <v>437</v>
      </c>
      <c r="H211" s="230">
        <v>110751.15463922994</v>
      </c>
      <c r="I211" s="125"/>
      <c r="J211" s="125"/>
      <c r="K211" s="125"/>
      <c r="L211" s="125"/>
      <c r="M211" s="125"/>
      <c r="N211" s="69"/>
      <c r="O211" s="68"/>
      <c r="P211" s="37"/>
    </row>
    <row r="212" spans="1:16" x14ac:dyDescent="0.25">
      <c r="A212" s="68"/>
      <c r="B212" s="68"/>
      <c r="C212" s="68"/>
      <c r="D212" s="68"/>
      <c r="E212" s="68"/>
      <c r="F212" s="110" t="s">
        <v>107</v>
      </c>
      <c r="G212" s="110" t="s">
        <v>437</v>
      </c>
      <c r="H212" s="230">
        <v>110751.15463922994</v>
      </c>
      <c r="I212" s="125"/>
      <c r="J212" s="125"/>
      <c r="K212" s="125"/>
      <c r="L212" s="125"/>
      <c r="M212" s="125"/>
      <c r="N212" s="69"/>
      <c r="O212" s="68"/>
      <c r="P212" s="37"/>
    </row>
    <row r="213" spans="1:16" x14ac:dyDescent="0.25">
      <c r="A213" s="68"/>
      <c r="B213" s="68"/>
      <c r="C213" s="68"/>
      <c r="D213" s="68"/>
      <c r="E213" s="68"/>
      <c r="F213" s="110" t="s">
        <v>108</v>
      </c>
      <c r="G213" s="110" t="s">
        <v>437</v>
      </c>
      <c r="H213" s="230">
        <v>0</v>
      </c>
      <c r="I213" s="125"/>
      <c r="J213" s="125"/>
      <c r="K213" s="125"/>
      <c r="L213" s="125"/>
      <c r="M213" s="125"/>
      <c r="N213" s="69"/>
      <c r="O213" s="68"/>
      <c r="P213" s="37"/>
    </row>
    <row r="214" spans="1:16" x14ac:dyDescent="0.25">
      <c r="A214" s="68"/>
      <c r="B214" s="68"/>
      <c r="C214" s="68"/>
      <c r="D214" s="68"/>
      <c r="E214" s="68"/>
      <c r="F214" s="110" t="s">
        <v>109</v>
      </c>
      <c r="G214" s="110" t="s">
        <v>437</v>
      </c>
      <c r="H214" s="230">
        <v>0</v>
      </c>
      <c r="I214" s="125"/>
      <c r="J214" s="125"/>
      <c r="K214" s="125"/>
      <c r="L214" s="125"/>
      <c r="M214" s="125"/>
      <c r="N214" s="69"/>
      <c r="O214" s="68"/>
      <c r="P214" s="37"/>
    </row>
    <row r="215" spans="1:16" x14ac:dyDescent="0.25">
      <c r="A215" s="68"/>
      <c r="B215" s="68"/>
      <c r="C215" s="68"/>
      <c r="D215" s="68"/>
      <c r="E215" s="68"/>
      <c r="F215" s="110" t="s">
        <v>110</v>
      </c>
      <c r="G215" s="110" t="s">
        <v>437</v>
      </c>
      <c r="H215" s="230">
        <v>0</v>
      </c>
      <c r="I215" s="125"/>
      <c r="J215" s="125"/>
      <c r="K215" s="125"/>
      <c r="L215" s="125"/>
      <c r="M215" s="125"/>
      <c r="N215" s="69"/>
      <c r="O215" s="68"/>
      <c r="P215" s="37"/>
    </row>
    <row r="216" spans="1:16" x14ac:dyDescent="0.25">
      <c r="A216" s="68"/>
      <c r="B216" s="68"/>
      <c r="C216" s="68"/>
      <c r="D216" s="68"/>
      <c r="E216" s="68"/>
      <c r="F216" s="110" t="s">
        <v>111</v>
      </c>
      <c r="G216" s="110" t="s">
        <v>437</v>
      </c>
      <c r="H216" s="230">
        <v>609771.07499013655</v>
      </c>
      <c r="I216" s="125"/>
      <c r="J216" s="125"/>
      <c r="K216" s="125"/>
      <c r="L216" s="125"/>
      <c r="M216" s="125"/>
      <c r="N216" s="69"/>
      <c r="O216" s="68"/>
      <c r="P216" s="37"/>
    </row>
    <row r="217" spans="1:16" x14ac:dyDescent="0.25">
      <c r="A217" s="68"/>
      <c r="B217" s="68"/>
      <c r="C217" s="68"/>
      <c r="D217" s="68"/>
      <c r="E217" s="68"/>
      <c r="F217" s="110" t="s">
        <v>112</v>
      </c>
      <c r="G217" s="110" t="s">
        <v>437</v>
      </c>
      <c r="H217" s="230">
        <v>0</v>
      </c>
      <c r="I217" s="125"/>
      <c r="J217" s="125"/>
      <c r="K217" s="125"/>
      <c r="L217" s="125"/>
      <c r="M217" s="125"/>
      <c r="N217" s="69"/>
      <c r="O217" s="68"/>
      <c r="P217" s="37"/>
    </row>
    <row r="218" spans="1:16" x14ac:dyDescent="0.25">
      <c r="A218" s="68"/>
      <c r="B218" s="68"/>
      <c r="C218" s="68"/>
      <c r="D218" s="68"/>
      <c r="E218" s="68"/>
      <c r="F218" s="110" t="s">
        <v>113</v>
      </c>
      <c r="G218" s="110" t="s">
        <v>437</v>
      </c>
      <c r="H218" s="230">
        <v>0</v>
      </c>
      <c r="I218" s="125"/>
      <c r="J218" s="125"/>
      <c r="K218" s="125"/>
      <c r="L218" s="125"/>
      <c r="M218" s="125"/>
      <c r="N218" s="69"/>
      <c r="O218" s="68"/>
      <c r="P218" s="37"/>
    </row>
    <row r="219" spans="1:16" x14ac:dyDescent="0.25">
      <c r="A219" s="68"/>
      <c r="B219" s="68"/>
      <c r="C219" s="68"/>
      <c r="D219" s="68"/>
      <c r="E219" s="68"/>
      <c r="F219" s="110" t="s">
        <v>114</v>
      </c>
      <c r="G219" s="110" t="s">
        <v>437</v>
      </c>
      <c r="H219" s="230">
        <v>0</v>
      </c>
      <c r="I219" s="125"/>
      <c r="J219" s="125"/>
      <c r="K219" s="125"/>
      <c r="L219" s="125"/>
      <c r="M219" s="125"/>
      <c r="N219" s="69"/>
      <c r="O219" s="68"/>
      <c r="P219" s="37"/>
    </row>
    <row r="220" spans="1:16" x14ac:dyDescent="0.25">
      <c r="A220" s="68"/>
      <c r="B220" s="68"/>
      <c r="C220" s="68"/>
      <c r="D220" s="68"/>
      <c r="E220" s="68"/>
      <c r="F220" s="110" t="s">
        <v>115</v>
      </c>
      <c r="G220" s="110" t="s">
        <v>437</v>
      </c>
      <c r="H220" s="230">
        <v>38141.052519316516</v>
      </c>
      <c r="I220" s="125"/>
      <c r="J220" s="125"/>
      <c r="K220" s="125"/>
      <c r="L220" s="125"/>
      <c r="M220" s="125"/>
      <c r="N220" s="69"/>
      <c r="O220" s="68"/>
      <c r="P220" s="37"/>
    </row>
    <row r="221" spans="1:16" x14ac:dyDescent="0.25">
      <c r="A221" s="68"/>
      <c r="B221" s="68"/>
      <c r="C221" s="68"/>
      <c r="D221" s="68"/>
      <c r="E221" s="68"/>
      <c r="F221" s="110" t="s">
        <v>116</v>
      </c>
      <c r="G221" s="110" t="s">
        <v>437</v>
      </c>
      <c r="H221" s="230">
        <v>114423.15755794955</v>
      </c>
      <c r="I221" s="125"/>
      <c r="J221" s="125"/>
      <c r="K221" s="125"/>
      <c r="L221" s="125"/>
      <c r="M221" s="125"/>
      <c r="N221" s="69"/>
      <c r="O221" s="68"/>
      <c r="P221" s="37"/>
    </row>
    <row r="222" spans="1:16" x14ac:dyDescent="0.25">
      <c r="A222" s="68"/>
      <c r="B222" s="68"/>
      <c r="C222" s="68"/>
      <c r="D222" s="68"/>
      <c r="E222" s="68"/>
      <c r="F222" s="110" t="s">
        <v>117</v>
      </c>
      <c r="G222" s="110" t="s">
        <v>437</v>
      </c>
      <c r="H222" s="230">
        <v>17444.739883096485</v>
      </c>
      <c r="I222" s="125"/>
      <c r="J222" s="125"/>
      <c r="K222" s="125"/>
      <c r="L222" s="125"/>
      <c r="M222" s="125"/>
      <c r="N222" s="69"/>
      <c r="O222" s="68"/>
      <c r="P222" s="37"/>
    </row>
    <row r="223" spans="1:16" x14ac:dyDescent="0.25">
      <c r="A223" s="68"/>
      <c r="B223" s="68"/>
      <c r="C223" s="68"/>
      <c r="D223" s="68"/>
      <c r="E223" s="68"/>
      <c r="F223" s="110" t="s">
        <v>118</v>
      </c>
      <c r="G223" s="110" t="s">
        <v>437</v>
      </c>
      <c r="H223" s="230">
        <v>52334.219649289458</v>
      </c>
      <c r="I223" s="125"/>
      <c r="J223" s="125"/>
      <c r="K223" s="125"/>
      <c r="L223" s="125"/>
      <c r="M223" s="125"/>
      <c r="N223" s="69"/>
      <c r="O223" s="68"/>
      <c r="P223" s="37"/>
    </row>
    <row r="224" spans="1:16" x14ac:dyDescent="0.25">
      <c r="A224" s="68"/>
      <c r="B224" s="68"/>
      <c r="C224" s="68"/>
      <c r="D224" s="68"/>
      <c r="E224" s="68"/>
      <c r="F224" s="110" t="s">
        <v>119</v>
      </c>
      <c r="G224" s="110" t="s">
        <v>437</v>
      </c>
      <c r="H224" s="230">
        <v>7062.4033436757409</v>
      </c>
      <c r="I224" s="125"/>
      <c r="J224" s="125"/>
      <c r="K224" s="125"/>
      <c r="L224" s="125"/>
      <c r="M224" s="125"/>
      <c r="N224" s="69"/>
      <c r="O224" s="68"/>
      <c r="P224" s="37"/>
    </row>
    <row r="225" spans="1:16" x14ac:dyDescent="0.25">
      <c r="A225" s="68"/>
      <c r="B225" s="68"/>
      <c r="C225" s="68"/>
      <c r="D225" s="68"/>
      <c r="E225" s="68"/>
      <c r="F225" s="110" t="s">
        <v>120</v>
      </c>
      <c r="G225" s="110" t="s">
        <v>437</v>
      </c>
      <c r="H225" s="230">
        <v>1004103.3964654554</v>
      </c>
      <c r="I225" s="125"/>
      <c r="J225" s="125"/>
      <c r="K225" s="125"/>
      <c r="L225" s="125"/>
      <c r="M225" s="125"/>
      <c r="N225" s="69"/>
      <c r="O225" s="68"/>
      <c r="P225" s="37"/>
    </row>
    <row r="226" spans="1:16" x14ac:dyDescent="0.25">
      <c r="A226" s="68"/>
      <c r="B226" s="68"/>
      <c r="C226" s="68"/>
      <c r="D226" s="68"/>
      <c r="E226" s="68"/>
      <c r="F226" s="110" t="s">
        <v>121</v>
      </c>
      <c r="G226" s="110" t="s">
        <v>437</v>
      </c>
      <c r="H226" s="230">
        <v>1004103.3964654554</v>
      </c>
      <c r="I226" s="125"/>
      <c r="J226" s="125"/>
      <c r="K226" s="125"/>
      <c r="L226" s="125"/>
      <c r="M226" s="125"/>
      <c r="N226" s="69"/>
      <c r="O226" s="68"/>
      <c r="P226" s="37"/>
    </row>
    <row r="227" spans="1:16" x14ac:dyDescent="0.25">
      <c r="A227" s="68"/>
      <c r="B227" s="68"/>
      <c r="C227" s="68"/>
      <c r="D227" s="68"/>
      <c r="E227" s="68"/>
      <c r="F227" s="110" t="s">
        <v>122</v>
      </c>
      <c r="G227" s="110" t="s">
        <v>437</v>
      </c>
      <c r="H227" s="230">
        <v>1004103.3964654554</v>
      </c>
      <c r="I227" s="125"/>
      <c r="J227" s="125"/>
      <c r="K227" s="125"/>
      <c r="L227" s="125"/>
      <c r="M227" s="125"/>
      <c r="N227" s="69"/>
      <c r="O227" s="68"/>
      <c r="P227" s="37"/>
    </row>
    <row r="228" spans="1:16" x14ac:dyDescent="0.25">
      <c r="A228" s="68"/>
      <c r="B228" s="68"/>
      <c r="C228" s="68"/>
      <c r="D228" s="68"/>
      <c r="E228" s="68"/>
      <c r="F228" s="110" t="s">
        <v>123</v>
      </c>
      <c r="G228" s="110" t="s">
        <v>437</v>
      </c>
      <c r="H228" s="230">
        <v>0</v>
      </c>
      <c r="I228" s="125"/>
      <c r="J228" s="125"/>
      <c r="K228" s="125"/>
      <c r="L228" s="125"/>
      <c r="M228" s="125"/>
      <c r="N228" s="69"/>
      <c r="O228" s="68"/>
      <c r="P228" s="37"/>
    </row>
    <row r="229" spans="1:16" x14ac:dyDescent="0.25">
      <c r="A229" s="68"/>
      <c r="B229" s="68"/>
      <c r="C229" s="68"/>
      <c r="D229" s="68"/>
      <c r="E229" s="68"/>
      <c r="F229" s="110" t="s">
        <v>124</v>
      </c>
      <c r="G229" s="110" t="s">
        <v>437</v>
      </c>
      <c r="H229" s="230">
        <v>1138443.0824146075</v>
      </c>
      <c r="I229" s="125"/>
      <c r="J229" s="125"/>
      <c r="K229" s="125"/>
      <c r="L229" s="125"/>
      <c r="M229" s="125"/>
      <c r="N229" s="69"/>
      <c r="O229" s="68"/>
      <c r="P229" s="37"/>
    </row>
    <row r="230" spans="1:16" x14ac:dyDescent="0.25">
      <c r="A230" s="68"/>
      <c r="B230" s="68"/>
      <c r="C230" s="68"/>
      <c r="D230" s="68"/>
      <c r="E230" s="68"/>
      <c r="F230" s="110" t="s">
        <v>125</v>
      </c>
      <c r="G230" s="110" t="s">
        <v>437</v>
      </c>
      <c r="H230" s="230">
        <v>1138443.0824146075</v>
      </c>
      <c r="I230" s="125"/>
      <c r="J230" s="125"/>
      <c r="K230" s="125"/>
      <c r="L230" s="125"/>
      <c r="M230" s="125"/>
      <c r="N230" s="69"/>
      <c r="O230" s="68"/>
      <c r="P230" s="37"/>
    </row>
    <row r="231" spans="1:16" x14ac:dyDescent="0.25">
      <c r="A231" s="68"/>
      <c r="B231" s="68"/>
      <c r="C231" s="68"/>
      <c r="D231" s="68"/>
      <c r="E231" s="68"/>
      <c r="F231" s="110" t="s">
        <v>126</v>
      </c>
      <c r="G231" s="110" t="s">
        <v>437</v>
      </c>
      <c r="H231" s="230">
        <v>1298754.9844386983</v>
      </c>
      <c r="I231" s="125"/>
      <c r="J231" s="125"/>
      <c r="K231" s="125"/>
      <c r="L231" s="125"/>
      <c r="M231" s="125"/>
      <c r="N231" s="69"/>
      <c r="O231" s="68"/>
      <c r="P231" s="37"/>
    </row>
    <row r="232" spans="1:16" x14ac:dyDescent="0.25">
      <c r="A232" s="68"/>
      <c r="B232" s="68"/>
      <c r="C232" s="68"/>
      <c r="D232" s="68"/>
      <c r="E232" s="68"/>
      <c r="F232" s="110" t="s">
        <v>127</v>
      </c>
      <c r="G232" s="110" t="s">
        <v>437</v>
      </c>
      <c r="H232" s="230">
        <v>0</v>
      </c>
      <c r="I232" s="125"/>
      <c r="J232" s="125"/>
      <c r="K232" s="125"/>
      <c r="L232" s="125"/>
      <c r="M232" s="125"/>
      <c r="N232" s="69"/>
      <c r="O232" s="68"/>
      <c r="P232" s="37"/>
    </row>
    <row r="233" spans="1:16" x14ac:dyDescent="0.25">
      <c r="A233" s="68"/>
      <c r="B233" s="68"/>
      <c r="C233" s="68"/>
      <c r="D233" s="68"/>
      <c r="E233" s="68"/>
      <c r="F233" s="110" t="s">
        <v>128</v>
      </c>
      <c r="G233" s="110" t="s">
        <v>437</v>
      </c>
      <c r="H233" s="230">
        <v>0</v>
      </c>
      <c r="I233" s="125"/>
      <c r="J233" s="125"/>
      <c r="K233" s="125"/>
      <c r="L233" s="125"/>
      <c r="M233" s="125"/>
      <c r="N233" s="69"/>
      <c r="O233" s="68"/>
      <c r="P233" s="37"/>
    </row>
    <row r="234" spans="1:16" x14ac:dyDescent="0.25">
      <c r="A234" s="68"/>
      <c r="B234" s="68"/>
      <c r="C234" s="68"/>
      <c r="D234" s="68"/>
      <c r="E234" s="68"/>
      <c r="F234" s="110" t="s">
        <v>129</v>
      </c>
      <c r="G234" s="110" t="s">
        <v>437</v>
      </c>
      <c r="H234" s="230">
        <v>33200</v>
      </c>
      <c r="I234" s="125"/>
      <c r="J234" s="125"/>
      <c r="K234" s="125"/>
      <c r="L234" s="125"/>
      <c r="M234" s="125"/>
      <c r="N234" s="69"/>
      <c r="O234" s="68"/>
      <c r="P234" s="37"/>
    </row>
    <row r="235" spans="1:16" x14ac:dyDescent="0.25">
      <c r="A235" s="68"/>
      <c r="B235" s="68"/>
      <c r="C235" s="68"/>
      <c r="D235" s="68"/>
      <c r="E235" s="68"/>
      <c r="F235" s="110" t="s">
        <v>130</v>
      </c>
      <c r="G235" s="110" t="s">
        <v>437</v>
      </c>
      <c r="H235" s="230">
        <v>33200</v>
      </c>
      <c r="I235" s="125"/>
      <c r="J235" s="125"/>
      <c r="K235" s="125"/>
      <c r="L235" s="125"/>
      <c r="M235" s="125"/>
      <c r="N235" s="69"/>
      <c r="O235" s="68"/>
      <c r="P235" s="37"/>
    </row>
    <row r="236" spans="1:16" x14ac:dyDescent="0.25">
      <c r="A236" s="68"/>
      <c r="B236" s="68"/>
      <c r="C236" s="68"/>
      <c r="D236" s="68"/>
      <c r="E236" s="68"/>
      <c r="F236" s="112" t="s">
        <v>131</v>
      </c>
      <c r="G236" s="112" t="s">
        <v>437</v>
      </c>
      <c r="H236" s="231">
        <v>33200</v>
      </c>
      <c r="I236" s="125"/>
      <c r="J236" s="125"/>
      <c r="K236" s="125"/>
      <c r="L236" s="125"/>
      <c r="M236" s="125"/>
      <c r="N236" s="69"/>
      <c r="O236" s="68"/>
      <c r="P236" s="37"/>
    </row>
    <row r="237" spans="1:16" x14ac:dyDescent="0.25">
      <c r="A237" s="68"/>
      <c r="B237" s="68"/>
      <c r="C237" s="68"/>
      <c r="D237" s="68"/>
      <c r="E237" s="68"/>
      <c r="F237" s="68"/>
      <c r="G237" s="68"/>
      <c r="H237" s="69"/>
      <c r="I237" s="69"/>
      <c r="J237" s="69"/>
      <c r="K237" s="69"/>
      <c r="L237" s="69"/>
      <c r="M237" s="69"/>
      <c r="N237" s="69"/>
      <c r="O237" s="68"/>
      <c r="P237" s="37"/>
    </row>
    <row r="238" spans="1:16" x14ac:dyDescent="0.25">
      <c r="A238" s="96"/>
      <c r="B238" s="96"/>
      <c r="C238" s="105" t="s">
        <v>623</v>
      </c>
      <c r="D238" s="105"/>
      <c r="E238" s="105"/>
      <c r="F238" s="105"/>
      <c r="G238" s="105"/>
      <c r="H238" s="106"/>
      <c r="I238" s="106"/>
      <c r="J238" s="106"/>
      <c r="K238" s="106"/>
      <c r="L238" s="106"/>
      <c r="M238" s="106"/>
      <c r="N238" s="106"/>
      <c r="O238" s="105"/>
      <c r="P238" s="37"/>
    </row>
    <row r="239" spans="1:16" x14ac:dyDescent="0.25">
      <c r="A239" s="68"/>
      <c r="B239" s="68"/>
      <c r="C239" s="104"/>
      <c r="D239" s="104"/>
      <c r="E239" s="68"/>
      <c r="F239" s="68"/>
      <c r="G239" s="68"/>
      <c r="H239" s="69"/>
      <c r="I239" s="69"/>
      <c r="J239" s="69"/>
      <c r="K239" s="69"/>
      <c r="L239" s="69"/>
      <c r="M239" s="69"/>
      <c r="N239" s="69"/>
      <c r="O239" s="68"/>
      <c r="P239" s="37"/>
    </row>
    <row r="240" spans="1:16" x14ac:dyDescent="0.25">
      <c r="A240" s="68"/>
      <c r="B240" s="68"/>
      <c r="C240" s="68"/>
      <c r="D240" s="104" t="s">
        <v>499</v>
      </c>
      <c r="E240" s="68"/>
      <c r="F240" s="68"/>
      <c r="G240" s="68"/>
      <c r="H240" s="69"/>
      <c r="I240" s="69"/>
      <c r="J240" s="69"/>
      <c r="K240" s="69"/>
      <c r="L240" s="69"/>
      <c r="M240" s="69"/>
      <c r="N240" s="69"/>
      <c r="O240" s="68"/>
      <c r="P240" s="37"/>
    </row>
    <row r="241" spans="1:16" x14ac:dyDescent="0.25">
      <c r="A241" s="68"/>
      <c r="B241" s="68"/>
      <c r="C241" s="68"/>
      <c r="D241" s="104" t="s">
        <v>500</v>
      </c>
      <c r="E241" s="68"/>
      <c r="F241" s="68"/>
      <c r="G241" s="68"/>
      <c r="H241" s="69"/>
      <c r="I241" s="69"/>
      <c r="J241" s="69"/>
      <c r="K241" s="69"/>
      <c r="L241" s="69"/>
      <c r="M241" s="69"/>
      <c r="N241" s="69"/>
      <c r="O241" s="68"/>
      <c r="P241" s="37"/>
    </row>
    <row r="242" spans="1:16" x14ac:dyDescent="0.25">
      <c r="A242" s="68"/>
      <c r="B242" s="68"/>
      <c r="C242" s="68"/>
      <c r="D242" s="104"/>
      <c r="E242" s="68"/>
      <c r="F242" s="68"/>
      <c r="G242" s="68"/>
      <c r="H242" s="69"/>
      <c r="I242" s="69"/>
      <c r="J242" s="69"/>
      <c r="K242" s="69"/>
      <c r="L242" s="69"/>
      <c r="M242" s="69"/>
      <c r="N242" s="69"/>
      <c r="O242" s="68"/>
      <c r="P242" s="37"/>
    </row>
    <row r="243" spans="1:16" x14ac:dyDescent="0.25">
      <c r="A243" s="110"/>
      <c r="B243" s="68"/>
      <c r="C243" s="68"/>
      <c r="D243" s="104"/>
      <c r="E243" s="107" t="s">
        <v>133</v>
      </c>
      <c r="F243" s="68"/>
      <c r="G243" s="68"/>
      <c r="H243" s="69"/>
      <c r="I243" s="127" t="s">
        <v>314</v>
      </c>
      <c r="J243" s="69"/>
      <c r="K243" s="69"/>
      <c r="L243" s="69"/>
      <c r="M243" s="69"/>
      <c r="N243" s="69"/>
      <c r="O243" s="110" t="s">
        <v>600</v>
      </c>
      <c r="P243" s="37"/>
    </row>
    <row r="244" spans="1:16" x14ac:dyDescent="0.25">
      <c r="A244" s="68"/>
      <c r="B244" s="68"/>
      <c r="C244" s="68"/>
      <c r="D244" s="68"/>
      <c r="E244" s="104"/>
      <c r="F244" s="108" t="s">
        <v>134</v>
      </c>
      <c r="G244" s="108" t="s">
        <v>438</v>
      </c>
      <c r="H244" s="229">
        <v>0</v>
      </c>
      <c r="I244" s="125"/>
      <c r="J244" s="125"/>
      <c r="K244" s="125"/>
      <c r="L244" s="125"/>
      <c r="M244" s="125"/>
      <c r="N244" s="69"/>
      <c r="O244" s="68"/>
      <c r="P244" s="37"/>
    </row>
    <row r="245" spans="1:16" x14ac:dyDescent="0.25">
      <c r="A245" s="68"/>
      <c r="B245" s="68"/>
      <c r="C245" s="68"/>
      <c r="D245" s="68"/>
      <c r="E245" s="68"/>
      <c r="F245" s="110" t="s">
        <v>135</v>
      </c>
      <c r="G245" s="110" t="s">
        <v>438</v>
      </c>
      <c r="H245" s="230">
        <v>63506587.81283962</v>
      </c>
      <c r="I245" s="125"/>
      <c r="J245" s="125"/>
      <c r="K245" s="125"/>
      <c r="L245" s="125"/>
      <c r="M245" s="125"/>
      <c r="N245" s="69"/>
      <c r="O245" s="68"/>
      <c r="P245" s="37"/>
    </row>
    <row r="246" spans="1:16" x14ac:dyDescent="0.25">
      <c r="A246" s="68"/>
      <c r="B246" s="68"/>
      <c r="C246" s="68"/>
      <c r="D246" s="68"/>
      <c r="E246" s="68"/>
      <c r="F246" s="110" t="s">
        <v>136</v>
      </c>
      <c r="G246" s="110" t="s">
        <v>438</v>
      </c>
      <c r="H246" s="230">
        <v>4080425.6415580953</v>
      </c>
      <c r="I246" s="125"/>
      <c r="J246" s="125"/>
      <c r="K246" s="125"/>
      <c r="L246" s="125"/>
      <c r="M246" s="125"/>
      <c r="N246" s="69"/>
      <c r="O246" s="68"/>
      <c r="P246" s="37"/>
    </row>
    <row r="247" spans="1:16" x14ac:dyDescent="0.25">
      <c r="A247" s="68"/>
      <c r="B247" s="68"/>
      <c r="C247" s="68"/>
      <c r="D247" s="68"/>
      <c r="E247" s="68"/>
      <c r="F247" s="110" t="s">
        <v>137</v>
      </c>
      <c r="G247" s="110" t="s">
        <v>438</v>
      </c>
      <c r="H247" s="230">
        <v>16034394.649885509</v>
      </c>
      <c r="I247" s="125"/>
      <c r="J247" s="125"/>
      <c r="K247" s="125"/>
      <c r="L247" s="125"/>
      <c r="M247" s="125"/>
      <c r="N247" s="69"/>
      <c r="O247" s="68"/>
      <c r="P247" s="37"/>
    </row>
    <row r="248" spans="1:16" x14ac:dyDescent="0.25">
      <c r="A248" s="68"/>
      <c r="B248" s="68"/>
      <c r="C248" s="68"/>
      <c r="D248" s="68"/>
      <c r="E248" s="68"/>
      <c r="F248" s="110" t="s">
        <v>138</v>
      </c>
      <c r="G248" s="110" t="s">
        <v>438</v>
      </c>
      <c r="H248" s="230">
        <v>4742987.9453085205</v>
      </c>
      <c r="I248" s="125"/>
      <c r="J248" s="125"/>
      <c r="K248" s="125"/>
      <c r="L248" s="125"/>
      <c r="M248" s="125"/>
      <c r="N248" s="69"/>
      <c r="O248" s="68"/>
      <c r="P248" s="37"/>
    </row>
    <row r="249" spans="1:16" x14ac:dyDescent="0.25">
      <c r="A249" s="68"/>
      <c r="B249" s="68"/>
      <c r="C249" s="68"/>
      <c r="D249" s="68"/>
      <c r="E249" s="68"/>
      <c r="F249" s="110" t="s">
        <v>139</v>
      </c>
      <c r="G249" s="110" t="s">
        <v>438</v>
      </c>
      <c r="H249" s="230">
        <v>1636888.101159489</v>
      </c>
      <c r="I249" s="125"/>
      <c r="J249" s="125"/>
      <c r="K249" s="125"/>
      <c r="L249" s="125"/>
      <c r="M249" s="125"/>
      <c r="N249" s="69"/>
      <c r="O249" s="68"/>
      <c r="P249" s="37"/>
    </row>
    <row r="250" spans="1:16" x14ac:dyDescent="0.25">
      <c r="A250" s="68"/>
      <c r="B250" s="68"/>
      <c r="C250" s="68"/>
      <c r="D250" s="68"/>
      <c r="E250" s="68"/>
      <c r="F250" s="110" t="s">
        <v>140</v>
      </c>
      <c r="G250" s="110" t="s">
        <v>438</v>
      </c>
      <c r="H250" s="230">
        <v>798778.23527135444</v>
      </c>
      <c r="I250" s="125"/>
      <c r="J250" s="125"/>
      <c r="K250" s="125"/>
      <c r="L250" s="125"/>
      <c r="M250" s="125"/>
      <c r="N250" s="69"/>
      <c r="O250" s="68"/>
      <c r="P250" s="37"/>
    </row>
    <row r="251" spans="1:16" x14ac:dyDescent="0.25">
      <c r="A251" s="68"/>
      <c r="B251" s="68"/>
      <c r="C251" s="68"/>
      <c r="D251" s="68"/>
      <c r="E251" s="68"/>
      <c r="F251" s="110" t="s">
        <v>141</v>
      </c>
      <c r="G251" s="110" t="s">
        <v>438</v>
      </c>
      <c r="H251" s="230">
        <v>8508926.2052007299</v>
      </c>
      <c r="I251" s="125"/>
      <c r="J251" s="125"/>
      <c r="K251" s="125"/>
      <c r="L251" s="125"/>
      <c r="M251" s="125"/>
      <c r="N251" s="69"/>
      <c r="O251" s="68"/>
      <c r="P251" s="37"/>
    </row>
    <row r="252" spans="1:16" x14ac:dyDescent="0.25">
      <c r="A252" s="68"/>
      <c r="B252" s="68"/>
      <c r="C252" s="68"/>
      <c r="D252" s="68"/>
      <c r="E252" s="68"/>
      <c r="F252" s="110" t="s">
        <v>142</v>
      </c>
      <c r="G252" s="110" t="s">
        <v>438</v>
      </c>
      <c r="H252" s="230">
        <v>3864575.4878202211</v>
      </c>
      <c r="I252" s="125"/>
      <c r="J252" s="125"/>
      <c r="K252" s="125"/>
      <c r="L252" s="125"/>
      <c r="M252" s="125"/>
      <c r="N252" s="69"/>
      <c r="O252" s="68"/>
      <c r="P252" s="37"/>
    </row>
    <row r="253" spans="1:16" x14ac:dyDescent="0.25">
      <c r="A253" s="68"/>
      <c r="B253" s="68"/>
      <c r="C253" s="68"/>
      <c r="D253" s="68"/>
      <c r="E253" s="68"/>
      <c r="F253" s="110" t="s">
        <v>143</v>
      </c>
      <c r="G253" s="110" t="s">
        <v>438</v>
      </c>
      <c r="H253" s="230">
        <v>15017576.021327987</v>
      </c>
      <c r="I253" s="125"/>
      <c r="J253" s="125"/>
      <c r="K253" s="125"/>
      <c r="L253" s="125"/>
      <c r="M253" s="125"/>
      <c r="N253" s="69"/>
      <c r="O253" s="68"/>
      <c r="P253" s="37"/>
    </row>
    <row r="254" spans="1:16" x14ac:dyDescent="0.25">
      <c r="A254" s="68"/>
      <c r="B254" s="68"/>
      <c r="C254" s="68"/>
      <c r="D254" s="68"/>
      <c r="E254" s="68"/>
      <c r="F254" s="110" t="s">
        <v>144</v>
      </c>
      <c r="G254" s="110" t="s">
        <v>438</v>
      </c>
      <c r="H254" s="230">
        <v>2623191.3412623666</v>
      </c>
      <c r="I254" s="125"/>
      <c r="J254" s="125"/>
      <c r="K254" s="125"/>
      <c r="L254" s="125"/>
      <c r="M254" s="125"/>
      <c r="N254" s="69"/>
      <c r="O254" s="68"/>
      <c r="P254" s="37"/>
    </row>
    <row r="255" spans="1:16" x14ac:dyDescent="0.25">
      <c r="A255" s="68"/>
      <c r="B255" s="68"/>
      <c r="C255" s="68"/>
      <c r="D255" s="68"/>
      <c r="E255" s="68"/>
      <c r="F255" s="110" t="s">
        <v>145</v>
      </c>
      <c r="G255" s="110" t="s">
        <v>438</v>
      </c>
      <c r="H255" s="230">
        <v>1197192.2726956573</v>
      </c>
      <c r="I255" s="125"/>
      <c r="J255" s="125"/>
      <c r="K255" s="125"/>
      <c r="L255" s="125"/>
      <c r="M255" s="125"/>
      <c r="N255" s="69"/>
      <c r="O255" s="68"/>
      <c r="P255" s="37"/>
    </row>
    <row r="256" spans="1:16" x14ac:dyDescent="0.25">
      <c r="A256" s="68"/>
      <c r="B256" s="68"/>
      <c r="C256" s="68"/>
      <c r="D256" s="68"/>
      <c r="E256" s="68"/>
      <c r="F256" s="110" t="s">
        <v>146</v>
      </c>
      <c r="G256" s="110" t="s">
        <v>438</v>
      </c>
      <c r="H256" s="230">
        <v>1373028.0456278913</v>
      </c>
      <c r="I256" s="125"/>
      <c r="J256" s="125"/>
      <c r="K256" s="125"/>
      <c r="L256" s="125"/>
      <c r="M256" s="125"/>
      <c r="N256" s="69"/>
      <c r="O256" s="68"/>
      <c r="P256" s="37"/>
    </row>
    <row r="257" spans="1:16" x14ac:dyDescent="0.25">
      <c r="A257" s="68"/>
      <c r="B257" s="68"/>
      <c r="C257" s="68"/>
      <c r="D257" s="68"/>
      <c r="E257" s="68"/>
      <c r="F257" s="110" t="s">
        <v>147</v>
      </c>
      <c r="G257" s="110" t="s">
        <v>438</v>
      </c>
      <c r="H257" s="230">
        <v>1137985.5952313859</v>
      </c>
      <c r="I257" s="125"/>
      <c r="J257" s="125"/>
      <c r="K257" s="125"/>
      <c r="L257" s="125"/>
      <c r="M257" s="125"/>
      <c r="N257" s="69"/>
      <c r="O257" s="68"/>
      <c r="P257" s="37"/>
    </row>
    <row r="258" spans="1:16" x14ac:dyDescent="0.25">
      <c r="A258" s="68"/>
      <c r="B258" s="68"/>
      <c r="C258" s="68"/>
      <c r="D258" s="68"/>
      <c r="E258" s="68"/>
      <c r="F258" s="110" t="s">
        <v>148</v>
      </c>
      <c r="G258" s="110" t="s">
        <v>438</v>
      </c>
      <c r="H258" s="230">
        <v>2007382.8743963097</v>
      </c>
      <c r="I258" s="125"/>
      <c r="J258" s="125"/>
      <c r="K258" s="125"/>
      <c r="L258" s="125"/>
      <c r="M258" s="125"/>
      <c r="N258" s="69"/>
      <c r="O258" s="68"/>
      <c r="P258" s="37"/>
    </row>
    <row r="259" spans="1:16" x14ac:dyDescent="0.25">
      <c r="A259" s="68"/>
      <c r="B259" s="68"/>
      <c r="C259" s="68"/>
      <c r="D259" s="68"/>
      <c r="E259" s="68"/>
      <c r="F259" s="110" t="s">
        <v>149</v>
      </c>
      <c r="G259" s="110" t="s">
        <v>438</v>
      </c>
      <c r="H259" s="230">
        <v>12846120.169989644</v>
      </c>
      <c r="I259" s="125"/>
      <c r="J259" s="125"/>
      <c r="K259" s="125"/>
      <c r="L259" s="125"/>
      <c r="M259" s="125"/>
      <c r="N259" s="69"/>
      <c r="O259" s="68"/>
      <c r="P259" s="37"/>
    </row>
    <row r="260" spans="1:16" x14ac:dyDescent="0.25">
      <c r="A260" s="68"/>
      <c r="B260" s="68"/>
      <c r="C260" s="68"/>
      <c r="D260" s="68"/>
      <c r="E260" s="68"/>
      <c r="F260" s="110" t="s">
        <v>150</v>
      </c>
      <c r="G260" s="110" t="s">
        <v>438</v>
      </c>
      <c r="H260" s="230">
        <v>6905002.6314811837</v>
      </c>
      <c r="I260" s="125"/>
      <c r="J260" s="125"/>
      <c r="K260" s="125"/>
      <c r="L260" s="125"/>
      <c r="M260" s="125"/>
      <c r="N260" s="69"/>
      <c r="O260" s="68"/>
      <c r="P260" s="37"/>
    </row>
    <row r="261" spans="1:16" x14ac:dyDescent="0.25">
      <c r="A261" s="68"/>
      <c r="B261" s="68"/>
      <c r="C261" s="68"/>
      <c r="D261" s="68"/>
      <c r="E261" s="68"/>
      <c r="F261" s="110" t="s">
        <v>151</v>
      </c>
      <c r="G261" s="110" t="s">
        <v>438</v>
      </c>
      <c r="H261" s="230">
        <v>2752174.2734031938</v>
      </c>
      <c r="I261" s="125"/>
      <c r="J261" s="125"/>
      <c r="K261" s="125"/>
      <c r="L261" s="125"/>
      <c r="M261" s="125"/>
      <c r="N261" s="69"/>
      <c r="O261" s="68"/>
      <c r="P261" s="37"/>
    </row>
    <row r="262" spans="1:16" x14ac:dyDescent="0.25">
      <c r="A262" s="68"/>
      <c r="B262" s="68"/>
      <c r="C262" s="68"/>
      <c r="D262" s="68"/>
      <c r="E262" s="68"/>
      <c r="F262" s="110" t="s">
        <v>152</v>
      </c>
      <c r="G262" s="110" t="s">
        <v>438</v>
      </c>
      <c r="H262" s="230">
        <v>814694.05929801369</v>
      </c>
      <c r="I262" s="125"/>
      <c r="J262" s="125"/>
      <c r="K262" s="125"/>
      <c r="L262" s="125"/>
      <c r="M262" s="125"/>
      <c r="N262" s="69"/>
      <c r="O262" s="68"/>
      <c r="P262" s="37"/>
    </row>
    <row r="263" spans="1:16" x14ac:dyDescent="0.25">
      <c r="A263" s="68"/>
      <c r="B263" s="68"/>
      <c r="C263" s="68"/>
      <c r="D263" s="68"/>
      <c r="E263" s="68"/>
      <c r="F263" s="110" t="s">
        <v>153</v>
      </c>
      <c r="G263" s="110" t="s">
        <v>438</v>
      </c>
      <c r="H263" s="230">
        <v>8643531.1720759589</v>
      </c>
      <c r="I263" s="125"/>
      <c r="J263" s="125"/>
      <c r="K263" s="125"/>
      <c r="L263" s="125"/>
      <c r="M263" s="125"/>
      <c r="N263" s="69"/>
      <c r="O263" s="68"/>
      <c r="P263" s="37"/>
    </row>
    <row r="264" spans="1:16" x14ac:dyDescent="0.25">
      <c r="A264" s="68"/>
      <c r="B264" s="68"/>
      <c r="C264" s="68"/>
      <c r="D264" s="68"/>
      <c r="E264" s="68"/>
      <c r="F264" s="110" t="s">
        <v>154</v>
      </c>
      <c r="G264" s="110" t="s">
        <v>438</v>
      </c>
      <c r="H264" s="230">
        <v>2311540.350256322</v>
      </c>
      <c r="I264" s="125"/>
      <c r="J264" s="125"/>
      <c r="K264" s="125"/>
      <c r="L264" s="125"/>
      <c r="M264" s="125"/>
      <c r="N264" s="69"/>
      <c r="O264" s="68"/>
      <c r="P264" s="37"/>
    </row>
    <row r="265" spans="1:16" x14ac:dyDescent="0.25">
      <c r="A265" s="68"/>
      <c r="B265" s="68"/>
      <c r="C265" s="68"/>
      <c r="D265" s="68"/>
      <c r="E265" s="68"/>
      <c r="F265" s="110" t="s">
        <v>155</v>
      </c>
      <c r="G265" s="110" t="s">
        <v>438</v>
      </c>
      <c r="H265" s="230">
        <v>15445248</v>
      </c>
      <c r="I265" s="125"/>
      <c r="J265" s="125"/>
      <c r="K265" s="125"/>
      <c r="L265" s="125"/>
      <c r="M265" s="125"/>
      <c r="N265" s="69"/>
      <c r="O265" s="68"/>
      <c r="P265" s="37"/>
    </row>
    <row r="266" spans="1:16" x14ac:dyDescent="0.25">
      <c r="A266" s="68"/>
      <c r="B266" s="68"/>
      <c r="C266" s="68"/>
      <c r="D266" s="68"/>
      <c r="E266" s="68"/>
      <c r="F266" s="110" t="s">
        <v>156</v>
      </c>
      <c r="G266" s="110" t="s">
        <v>438</v>
      </c>
      <c r="H266" s="230">
        <v>0</v>
      </c>
      <c r="I266" s="125"/>
      <c r="J266" s="125"/>
      <c r="K266" s="125"/>
      <c r="L266" s="125"/>
      <c r="M266" s="125"/>
      <c r="N266" s="69"/>
      <c r="O266" s="68"/>
      <c r="P266" s="37"/>
    </row>
    <row r="267" spans="1:16" x14ac:dyDescent="0.25">
      <c r="A267" s="68"/>
      <c r="B267" s="68"/>
      <c r="C267" s="68"/>
      <c r="D267" s="68"/>
      <c r="E267" s="68"/>
      <c r="F267" s="110" t="s">
        <v>157</v>
      </c>
      <c r="G267" s="110" t="s">
        <v>438</v>
      </c>
      <c r="H267" s="230">
        <v>617969.58946554409</v>
      </c>
      <c r="I267" s="125"/>
      <c r="J267" s="125"/>
      <c r="K267" s="125"/>
      <c r="L267" s="125"/>
      <c r="M267" s="125"/>
      <c r="N267" s="69"/>
      <c r="O267" s="68"/>
      <c r="P267" s="37"/>
    </row>
    <row r="268" spans="1:16" x14ac:dyDescent="0.25">
      <c r="A268" s="68"/>
      <c r="B268" s="68"/>
      <c r="C268" s="68"/>
      <c r="D268" s="68"/>
      <c r="E268" s="68"/>
      <c r="F268" s="110" t="s">
        <v>158</v>
      </c>
      <c r="G268" s="110" t="s">
        <v>438</v>
      </c>
      <c r="H268" s="230">
        <v>15206595.222076548</v>
      </c>
      <c r="I268" s="125"/>
      <c r="J268" s="125"/>
      <c r="K268" s="125"/>
      <c r="L268" s="125"/>
      <c r="M268" s="125"/>
      <c r="N268" s="69"/>
      <c r="O268" s="68"/>
      <c r="P268" s="37"/>
    </row>
    <row r="269" spans="1:16" x14ac:dyDescent="0.25">
      <c r="A269" s="68"/>
      <c r="B269" s="68"/>
      <c r="C269" s="68"/>
      <c r="D269" s="68"/>
      <c r="E269" s="68"/>
      <c r="F269" s="110" t="s">
        <v>159</v>
      </c>
      <c r="G269" s="110" t="s">
        <v>438</v>
      </c>
      <c r="H269" s="230">
        <v>-434302.39645676891</v>
      </c>
      <c r="I269" s="125"/>
      <c r="J269" s="125"/>
      <c r="K269" s="125"/>
      <c r="L269" s="125"/>
      <c r="M269" s="125"/>
      <c r="N269" s="69"/>
      <c r="O269" s="68"/>
      <c r="P269" s="37"/>
    </row>
    <row r="270" spans="1:16" x14ac:dyDescent="0.25">
      <c r="A270" s="68"/>
      <c r="B270" s="68"/>
      <c r="C270" s="68"/>
      <c r="D270" s="68"/>
      <c r="E270" s="68"/>
      <c r="F270" s="110" t="s">
        <v>160</v>
      </c>
      <c r="G270" s="110" t="s">
        <v>438</v>
      </c>
      <c r="H270" s="230">
        <v>932219.99999999988</v>
      </c>
      <c r="I270" s="125"/>
      <c r="J270" s="125"/>
      <c r="K270" s="125"/>
      <c r="L270" s="125"/>
      <c r="M270" s="125"/>
      <c r="N270" s="69"/>
      <c r="O270" s="68"/>
      <c r="P270" s="37"/>
    </row>
    <row r="271" spans="1:16" x14ac:dyDescent="0.25">
      <c r="A271" s="68"/>
      <c r="B271" s="68"/>
      <c r="C271" s="68"/>
      <c r="D271" s="68"/>
      <c r="E271" s="68"/>
      <c r="F271" s="110" t="s">
        <v>161</v>
      </c>
      <c r="G271" s="110" t="s">
        <v>438</v>
      </c>
      <c r="H271" s="230">
        <v>11957154.855261128</v>
      </c>
      <c r="I271" s="125"/>
      <c r="J271" s="125"/>
      <c r="K271" s="125"/>
      <c r="L271" s="125"/>
      <c r="M271" s="125"/>
      <c r="N271" s="69"/>
      <c r="O271" s="68"/>
      <c r="P271" s="37"/>
    </row>
    <row r="272" spans="1:16" x14ac:dyDescent="0.25">
      <c r="A272" s="68"/>
      <c r="B272" s="68"/>
      <c r="C272" s="68"/>
      <c r="D272" s="68"/>
      <c r="E272" s="68"/>
      <c r="F272" s="110" t="s">
        <v>162</v>
      </c>
      <c r="G272" s="110" t="s">
        <v>438</v>
      </c>
      <c r="H272" s="230">
        <v>59102484.352201089</v>
      </c>
      <c r="I272" s="125"/>
      <c r="J272" s="125"/>
      <c r="K272" s="125"/>
      <c r="L272" s="125"/>
      <c r="M272" s="125"/>
      <c r="N272" s="69"/>
      <c r="O272" s="68"/>
      <c r="P272" s="37"/>
    </row>
    <row r="273" spans="1:16" x14ac:dyDescent="0.25">
      <c r="A273" s="68"/>
      <c r="B273" s="68"/>
      <c r="C273" s="68"/>
      <c r="D273" s="68"/>
      <c r="E273" s="68"/>
      <c r="F273" s="110" t="s">
        <v>163</v>
      </c>
      <c r="G273" s="110" t="s">
        <v>438</v>
      </c>
      <c r="H273" s="230">
        <v>17027400</v>
      </c>
      <c r="I273" s="125"/>
      <c r="J273" s="125"/>
      <c r="K273" s="125"/>
      <c r="L273" s="125"/>
      <c r="M273" s="125"/>
      <c r="N273" s="69"/>
      <c r="O273" s="68"/>
      <c r="P273" s="37"/>
    </row>
    <row r="274" spans="1:16" x14ac:dyDescent="0.25">
      <c r="A274" s="68"/>
      <c r="B274" s="68"/>
      <c r="C274" s="68"/>
      <c r="D274" s="68"/>
      <c r="E274" s="68"/>
      <c r="F274" s="110" t="s">
        <v>164</v>
      </c>
      <c r="G274" s="110" t="s">
        <v>438</v>
      </c>
      <c r="H274" s="230">
        <v>9083000</v>
      </c>
      <c r="I274" s="125"/>
      <c r="J274" s="125"/>
      <c r="K274" s="125"/>
      <c r="L274" s="125"/>
      <c r="M274" s="125"/>
      <c r="N274" s="69"/>
      <c r="O274" s="68"/>
      <c r="P274" s="37"/>
    </row>
    <row r="275" spans="1:16" x14ac:dyDescent="0.25">
      <c r="A275" s="68"/>
      <c r="B275" s="68"/>
      <c r="C275" s="68"/>
      <c r="D275" s="68"/>
      <c r="E275" s="68"/>
      <c r="F275" s="110" t="s">
        <v>189</v>
      </c>
      <c r="G275" s="110" t="s">
        <v>438</v>
      </c>
      <c r="H275" s="230">
        <v>0</v>
      </c>
      <c r="I275" s="125"/>
      <c r="J275" s="125"/>
      <c r="K275" s="125"/>
      <c r="L275" s="125"/>
      <c r="M275" s="125"/>
      <c r="N275" s="69"/>
      <c r="O275" s="68"/>
      <c r="P275" s="37"/>
    </row>
    <row r="276" spans="1:16" x14ac:dyDescent="0.25">
      <c r="A276" s="68"/>
      <c r="B276" s="68"/>
      <c r="C276" s="68"/>
      <c r="D276" s="68"/>
      <c r="E276" s="68"/>
      <c r="F276" s="110" t="s">
        <v>741</v>
      </c>
      <c r="G276" s="110" t="s">
        <v>438</v>
      </c>
      <c r="H276" s="230">
        <v>1051200.0000000002</v>
      </c>
      <c r="I276" s="125"/>
      <c r="J276" s="125"/>
      <c r="K276" s="125"/>
      <c r="L276" s="125"/>
      <c r="M276" s="125"/>
      <c r="N276" s="69"/>
      <c r="O276" s="68"/>
      <c r="P276" s="37"/>
    </row>
    <row r="277" spans="1:16" x14ac:dyDescent="0.25">
      <c r="A277" s="68"/>
      <c r="B277" s="68"/>
      <c r="C277" s="68"/>
      <c r="D277" s="68"/>
      <c r="E277" s="68"/>
      <c r="F277" s="112" t="s">
        <v>740</v>
      </c>
      <c r="G277" s="112" t="s">
        <v>438</v>
      </c>
      <c r="H277" s="231">
        <v>-27310923.587606002</v>
      </c>
      <c r="I277" s="125"/>
      <c r="J277" s="125"/>
      <c r="K277" s="125"/>
      <c r="L277" s="125"/>
      <c r="M277" s="125"/>
      <c r="N277" s="69"/>
      <c r="O277" s="68"/>
      <c r="P277" s="37"/>
    </row>
    <row r="278" spans="1:16" x14ac:dyDescent="0.25">
      <c r="A278" s="68"/>
      <c r="B278" s="68"/>
      <c r="C278" s="68"/>
      <c r="D278" s="68"/>
      <c r="E278" s="68"/>
      <c r="F278" s="68"/>
      <c r="G278" s="68"/>
      <c r="H278" s="69"/>
      <c r="I278" s="69"/>
      <c r="J278" s="69"/>
      <c r="K278" s="69"/>
      <c r="L278" s="69"/>
      <c r="M278" s="69"/>
      <c r="N278" s="69"/>
      <c r="O278" s="68"/>
      <c r="P278" s="37"/>
    </row>
    <row r="279" spans="1:16" x14ac:dyDescent="0.25">
      <c r="A279" s="96"/>
      <c r="B279" s="96"/>
      <c r="C279" s="105" t="s">
        <v>624</v>
      </c>
      <c r="D279" s="105"/>
      <c r="E279" s="105"/>
      <c r="F279" s="105"/>
      <c r="G279" s="105"/>
      <c r="H279" s="106"/>
      <c r="I279" s="106"/>
      <c r="J279" s="106"/>
      <c r="K279" s="106"/>
      <c r="L279" s="106"/>
      <c r="M279" s="106"/>
      <c r="N279" s="106"/>
      <c r="O279" s="105"/>
      <c r="P279" s="37"/>
    </row>
    <row r="280" spans="1:16" x14ac:dyDescent="0.25">
      <c r="A280" s="68"/>
      <c r="B280" s="68"/>
      <c r="C280" s="104"/>
      <c r="D280" s="104"/>
      <c r="E280" s="68"/>
      <c r="F280" s="68"/>
      <c r="G280" s="68"/>
      <c r="H280" s="69"/>
      <c r="I280" s="69"/>
      <c r="J280" s="69"/>
      <c r="K280" s="69"/>
      <c r="L280" s="69"/>
      <c r="M280" s="69"/>
      <c r="N280" s="69"/>
      <c r="O280" s="68"/>
      <c r="P280" s="37"/>
    </row>
    <row r="281" spans="1:16" x14ac:dyDescent="0.25">
      <c r="A281" s="68"/>
      <c r="B281" s="68"/>
      <c r="C281" s="68"/>
      <c r="D281" s="104" t="s">
        <v>702</v>
      </c>
      <c r="E281" s="68"/>
      <c r="F281" s="68"/>
      <c r="G281" s="68"/>
      <c r="H281" s="69"/>
      <c r="I281" s="69"/>
      <c r="J281" s="69"/>
      <c r="K281" s="69"/>
      <c r="L281" s="69"/>
      <c r="M281" s="69"/>
      <c r="N281" s="69"/>
      <c r="O281" s="68"/>
      <c r="P281" s="37"/>
    </row>
    <row r="282" spans="1:16" x14ac:dyDescent="0.25">
      <c r="A282" s="68"/>
      <c r="B282" s="68"/>
      <c r="C282" s="68"/>
      <c r="D282" s="104" t="s">
        <v>703</v>
      </c>
      <c r="E282" s="68"/>
      <c r="F282" s="68"/>
      <c r="G282" s="68"/>
      <c r="H282" s="69"/>
      <c r="I282" s="69"/>
      <c r="J282" s="69"/>
      <c r="K282" s="69"/>
      <c r="L282" s="69"/>
      <c r="M282" s="69"/>
      <c r="N282" s="69"/>
      <c r="O282" s="68"/>
      <c r="P282" s="37"/>
    </row>
    <row r="283" spans="1:16" x14ac:dyDescent="0.25">
      <c r="A283" s="68"/>
      <c r="B283" s="68"/>
      <c r="C283" s="68"/>
      <c r="D283" s="104"/>
      <c r="E283" s="68"/>
      <c r="F283" s="68"/>
      <c r="G283" s="68"/>
      <c r="H283" s="69"/>
      <c r="I283" s="69"/>
      <c r="J283" s="69"/>
      <c r="K283" s="69"/>
      <c r="L283" s="69"/>
      <c r="M283" s="69"/>
      <c r="N283" s="69"/>
      <c r="O283" s="68"/>
      <c r="P283" s="37"/>
    </row>
    <row r="284" spans="1:16" x14ac:dyDescent="0.25">
      <c r="A284" s="110"/>
      <c r="B284" s="68"/>
      <c r="C284" s="68"/>
      <c r="D284" s="104"/>
      <c r="E284" s="107" t="s">
        <v>366</v>
      </c>
      <c r="F284" s="68"/>
      <c r="G284" s="68"/>
      <c r="H284" s="69"/>
      <c r="I284" s="127" t="s">
        <v>314</v>
      </c>
      <c r="J284" s="92" t="s">
        <v>165</v>
      </c>
      <c r="K284" s="92" t="s">
        <v>41</v>
      </c>
      <c r="L284" s="92" t="s">
        <v>40</v>
      </c>
      <c r="M284" s="92" t="s">
        <v>166</v>
      </c>
      <c r="N284" s="69"/>
      <c r="O284" s="110" t="s">
        <v>601</v>
      </c>
      <c r="P284" s="37"/>
    </row>
    <row r="285" spans="1:16" x14ac:dyDescent="0.25">
      <c r="A285" s="68"/>
      <c r="B285" s="68"/>
      <c r="C285" s="68"/>
      <c r="D285" s="68"/>
      <c r="E285" s="104"/>
      <c r="F285" s="108" t="s">
        <v>134</v>
      </c>
      <c r="G285" s="108" t="s">
        <v>438</v>
      </c>
      <c r="H285" s="140"/>
      <c r="I285" s="140"/>
      <c r="J285" s="128"/>
      <c r="K285" s="128"/>
      <c r="L285" s="128"/>
      <c r="M285" s="128"/>
      <c r="N285" s="69"/>
      <c r="O285" s="68"/>
      <c r="P285" s="37"/>
    </row>
    <row r="286" spans="1:16" x14ac:dyDescent="0.25">
      <c r="A286" s="68"/>
      <c r="B286" s="68"/>
      <c r="C286" s="68"/>
      <c r="D286" s="68"/>
      <c r="E286" s="68"/>
      <c r="F286" s="110" t="s">
        <v>135</v>
      </c>
      <c r="G286" s="110" t="s">
        <v>438</v>
      </c>
      <c r="H286" s="125"/>
      <c r="I286" s="125"/>
      <c r="J286" s="230">
        <v>15938388.590066295</v>
      </c>
      <c r="K286" s="230">
        <v>9685121.6069542617</v>
      </c>
      <c r="L286" s="230">
        <v>11157007.74636326</v>
      </c>
      <c r="M286" s="230">
        <v>28810162.406098533</v>
      </c>
      <c r="N286" s="69"/>
      <c r="O286" s="68"/>
      <c r="P286" s="37"/>
    </row>
    <row r="287" spans="1:16" x14ac:dyDescent="0.25">
      <c r="A287" s="68"/>
      <c r="B287" s="68"/>
      <c r="C287" s="68"/>
      <c r="D287" s="68"/>
      <c r="E287" s="68"/>
      <c r="F287" s="110" t="s">
        <v>136</v>
      </c>
      <c r="G287" s="110" t="s">
        <v>438</v>
      </c>
      <c r="H287" s="125"/>
      <c r="I287" s="125"/>
      <c r="J287" s="230">
        <v>0</v>
      </c>
      <c r="K287" s="230">
        <v>0</v>
      </c>
      <c r="L287" s="230">
        <v>0</v>
      </c>
      <c r="M287" s="230">
        <v>0</v>
      </c>
      <c r="N287" s="69"/>
      <c r="O287" s="68"/>
      <c r="P287" s="37"/>
    </row>
    <row r="288" spans="1:16" x14ac:dyDescent="0.25">
      <c r="A288" s="68"/>
      <c r="B288" s="68"/>
      <c r="C288" s="68"/>
      <c r="D288" s="68"/>
      <c r="E288" s="68"/>
      <c r="F288" s="110" t="s">
        <v>137</v>
      </c>
      <c r="G288" s="110" t="s">
        <v>438</v>
      </c>
      <c r="H288" s="125"/>
      <c r="I288" s="125"/>
      <c r="J288" s="230">
        <v>9877892.1317486241</v>
      </c>
      <c r="K288" s="230">
        <v>221494.22987536553</v>
      </c>
      <c r="L288" s="230">
        <v>5059104.4011164196</v>
      </c>
      <c r="M288" s="230">
        <v>2257709.6000157436</v>
      </c>
      <c r="N288" s="69"/>
      <c r="O288" s="68"/>
      <c r="P288" s="37"/>
    </row>
    <row r="289" spans="1:16" x14ac:dyDescent="0.25">
      <c r="A289" s="68"/>
      <c r="B289" s="68"/>
      <c r="C289" s="68"/>
      <c r="D289" s="68"/>
      <c r="E289" s="68"/>
      <c r="F289" s="110" t="s">
        <v>138</v>
      </c>
      <c r="G289" s="110" t="s">
        <v>438</v>
      </c>
      <c r="H289" s="125"/>
      <c r="I289" s="125"/>
      <c r="J289" s="230">
        <v>956531.80648450565</v>
      </c>
      <c r="K289" s="230">
        <v>2918012.8049356979</v>
      </c>
      <c r="L289" s="230">
        <v>212621.010970954</v>
      </c>
      <c r="M289" s="230">
        <v>2019581.686503984</v>
      </c>
      <c r="N289" s="69"/>
      <c r="O289" s="68"/>
      <c r="P289" s="37"/>
    </row>
    <row r="290" spans="1:16" x14ac:dyDescent="0.25">
      <c r="A290" s="68"/>
      <c r="B290" s="68"/>
      <c r="C290" s="68"/>
      <c r="D290" s="68"/>
      <c r="E290" s="68"/>
      <c r="F290" s="110" t="s">
        <v>139</v>
      </c>
      <c r="G290" s="110" t="s">
        <v>438</v>
      </c>
      <c r="H290" s="125"/>
      <c r="I290" s="125"/>
      <c r="J290" s="230">
        <v>658870.43882025871</v>
      </c>
      <c r="K290" s="230">
        <v>0</v>
      </c>
      <c r="L290" s="230">
        <v>637969.25816372491</v>
      </c>
      <c r="M290" s="230">
        <v>432144.5664569037</v>
      </c>
      <c r="N290" s="69"/>
      <c r="O290" s="68"/>
      <c r="P290" s="37"/>
    </row>
    <row r="291" spans="1:16" x14ac:dyDescent="0.25">
      <c r="A291" s="68"/>
      <c r="B291" s="68"/>
      <c r="C291" s="68"/>
      <c r="D291" s="68"/>
      <c r="E291" s="68"/>
      <c r="F291" s="110" t="s">
        <v>140</v>
      </c>
      <c r="G291" s="110" t="s">
        <v>438</v>
      </c>
      <c r="H291" s="125"/>
      <c r="I291" s="125"/>
      <c r="J291" s="230">
        <v>0</v>
      </c>
      <c r="K291" s="230">
        <v>0</v>
      </c>
      <c r="L291" s="230">
        <v>0</v>
      </c>
      <c r="M291" s="230">
        <v>0</v>
      </c>
      <c r="N291" s="69"/>
      <c r="O291" s="68"/>
      <c r="P291" s="37"/>
    </row>
    <row r="292" spans="1:16" x14ac:dyDescent="0.25">
      <c r="A292" s="68"/>
      <c r="B292" s="68"/>
      <c r="C292" s="68"/>
      <c r="D292" s="68"/>
      <c r="E292" s="68"/>
      <c r="F292" s="110" t="s">
        <v>141</v>
      </c>
      <c r="G292" s="110" t="s">
        <v>438</v>
      </c>
      <c r="H292" s="125"/>
      <c r="I292" s="125"/>
      <c r="J292" s="230">
        <v>0</v>
      </c>
      <c r="K292" s="230">
        <v>0</v>
      </c>
      <c r="L292" s="230">
        <v>0</v>
      </c>
      <c r="M292" s="230">
        <v>0</v>
      </c>
      <c r="N292" s="69"/>
      <c r="O292" s="68"/>
      <c r="P292" s="37"/>
    </row>
    <row r="293" spans="1:16" x14ac:dyDescent="0.25">
      <c r="A293" s="68"/>
      <c r="B293" s="68"/>
      <c r="C293" s="68"/>
      <c r="D293" s="68"/>
      <c r="E293" s="68"/>
      <c r="F293" s="110" t="s">
        <v>142</v>
      </c>
      <c r="G293" s="110" t="s">
        <v>438</v>
      </c>
      <c r="H293" s="125"/>
      <c r="I293" s="125"/>
      <c r="J293" s="230">
        <v>0</v>
      </c>
      <c r="K293" s="230">
        <v>0</v>
      </c>
      <c r="L293" s="230">
        <v>0</v>
      </c>
      <c r="M293" s="230">
        <v>0</v>
      </c>
      <c r="N293" s="69"/>
      <c r="O293" s="68"/>
      <c r="P293" s="37"/>
    </row>
    <row r="294" spans="1:16" x14ac:dyDescent="0.25">
      <c r="A294" s="68"/>
      <c r="B294" s="68"/>
      <c r="C294" s="68"/>
      <c r="D294" s="68"/>
      <c r="E294" s="68"/>
      <c r="F294" s="110" t="s">
        <v>143</v>
      </c>
      <c r="G294" s="110" t="s">
        <v>438</v>
      </c>
      <c r="H294" s="125"/>
      <c r="I294" s="125"/>
      <c r="J294" s="230">
        <v>0</v>
      </c>
      <c r="K294" s="230">
        <v>0</v>
      </c>
      <c r="L294" s="230">
        <v>0</v>
      </c>
      <c r="M294" s="230">
        <v>0</v>
      </c>
      <c r="N294" s="69"/>
      <c r="O294" s="68"/>
      <c r="P294" s="37"/>
    </row>
    <row r="295" spans="1:16" x14ac:dyDescent="0.25">
      <c r="A295" s="68"/>
      <c r="B295" s="68"/>
      <c r="C295" s="68"/>
      <c r="D295" s="68"/>
      <c r="E295" s="68"/>
      <c r="F295" s="110" t="s">
        <v>144</v>
      </c>
      <c r="G295" s="110" t="s">
        <v>438</v>
      </c>
      <c r="H295" s="125"/>
      <c r="I295" s="125"/>
      <c r="J295" s="230">
        <v>0</v>
      </c>
      <c r="K295" s="230">
        <v>0</v>
      </c>
      <c r="L295" s="230">
        <v>0</v>
      </c>
      <c r="M295" s="230">
        <v>0</v>
      </c>
      <c r="N295" s="69"/>
      <c r="O295" s="68"/>
      <c r="P295" s="37"/>
    </row>
    <row r="296" spans="1:16" x14ac:dyDescent="0.25">
      <c r="A296" s="68"/>
      <c r="B296" s="68"/>
      <c r="C296" s="68"/>
      <c r="D296" s="68"/>
      <c r="E296" s="68"/>
      <c r="F296" s="110" t="s">
        <v>145</v>
      </c>
      <c r="G296" s="110" t="s">
        <v>438</v>
      </c>
      <c r="H296" s="125"/>
      <c r="I296" s="125"/>
      <c r="J296" s="230">
        <v>0</v>
      </c>
      <c r="K296" s="230">
        <v>0</v>
      </c>
      <c r="L296" s="230">
        <v>0</v>
      </c>
      <c r="M296" s="230">
        <v>0</v>
      </c>
      <c r="N296" s="69"/>
      <c r="O296" s="68"/>
      <c r="P296" s="37"/>
    </row>
    <row r="297" spans="1:16" x14ac:dyDescent="0.25">
      <c r="A297" s="68"/>
      <c r="B297" s="68"/>
      <c r="C297" s="68"/>
      <c r="D297" s="68"/>
      <c r="E297" s="68"/>
      <c r="F297" s="110" t="s">
        <v>146</v>
      </c>
      <c r="G297" s="110" t="s">
        <v>438</v>
      </c>
      <c r="H297" s="125"/>
      <c r="I297" s="125"/>
      <c r="J297" s="230">
        <v>0</v>
      </c>
      <c r="K297" s="230">
        <v>0</v>
      </c>
      <c r="L297" s="230">
        <v>0</v>
      </c>
      <c r="M297" s="230">
        <v>0</v>
      </c>
      <c r="N297" s="69"/>
      <c r="O297" s="68"/>
      <c r="P297" s="37"/>
    </row>
    <row r="298" spans="1:16" x14ac:dyDescent="0.25">
      <c r="A298" s="68"/>
      <c r="B298" s="68"/>
      <c r="C298" s="68"/>
      <c r="D298" s="68"/>
      <c r="E298" s="68"/>
      <c r="F298" s="110" t="s">
        <v>147</v>
      </c>
      <c r="G298" s="110" t="s">
        <v>438</v>
      </c>
      <c r="H298" s="125"/>
      <c r="I298" s="125"/>
      <c r="J298" s="230">
        <v>0</v>
      </c>
      <c r="K298" s="230">
        <v>0</v>
      </c>
      <c r="L298" s="230">
        <v>0</v>
      </c>
      <c r="M298" s="230">
        <v>0</v>
      </c>
      <c r="N298" s="69"/>
      <c r="O298" s="68"/>
      <c r="P298" s="37"/>
    </row>
    <row r="299" spans="1:16" x14ac:dyDescent="0.25">
      <c r="A299" s="68"/>
      <c r="B299" s="68"/>
      <c r="C299" s="68"/>
      <c r="D299" s="68"/>
      <c r="E299" s="68"/>
      <c r="F299" s="110" t="s">
        <v>148</v>
      </c>
      <c r="G299" s="110" t="s">
        <v>438</v>
      </c>
      <c r="H299" s="125"/>
      <c r="I299" s="125"/>
      <c r="J299" s="230">
        <v>0</v>
      </c>
      <c r="K299" s="230">
        <v>0</v>
      </c>
      <c r="L299" s="230">
        <v>0</v>
      </c>
      <c r="M299" s="230">
        <v>0</v>
      </c>
      <c r="N299" s="69"/>
      <c r="O299" s="68"/>
      <c r="P299" s="37"/>
    </row>
    <row r="300" spans="1:16" x14ac:dyDescent="0.25">
      <c r="A300" s="68"/>
      <c r="B300" s="68"/>
      <c r="C300" s="68"/>
      <c r="D300" s="68"/>
      <c r="E300" s="68"/>
      <c r="F300" s="110" t="s">
        <v>149</v>
      </c>
      <c r="G300" s="110" t="s">
        <v>438</v>
      </c>
      <c r="H300" s="125"/>
      <c r="I300" s="125"/>
      <c r="J300" s="230">
        <v>0</v>
      </c>
      <c r="K300" s="230">
        <v>0</v>
      </c>
      <c r="L300" s="230">
        <v>0</v>
      </c>
      <c r="M300" s="230">
        <v>0</v>
      </c>
      <c r="N300" s="69"/>
      <c r="O300" s="68"/>
      <c r="P300" s="37"/>
    </row>
    <row r="301" spans="1:16" x14ac:dyDescent="0.25">
      <c r="A301" s="68"/>
      <c r="B301" s="68"/>
      <c r="C301" s="68"/>
      <c r="D301" s="68"/>
      <c r="E301" s="68"/>
      <c r="F301" s="110" t="s">
        <v>150</v>
      </c>
      <c r="G301" s="110" t="s">
        <v>438</v>
      </c>
      <c r="H301" s="125"/>
      <c r="I301" s="125"/>
      <c r="J301" s="230">
        <v>0</v>
      </c>
      <c r="K301" s="230">
        <v>0</v>
      </c>
      <c r="L301" s="230">
        <v>0</v>
      </c>
      <c r="M301" s="230">
        <v>0</v>
      </c>
      <c r="N301" s="69"/>
      <c r="O301" s="68"/>
      <c r="P301" s="37"/>
    </row>
    <row r="302" spans="1:16" x14ac:dyDescent="0.25">
      <c r="A302" s="68"/>
      <c r="B302" s="68"/>
      <c r="C302" s="68"/>
      <c r="D302" s="68"/>
      <c r="E302" s="68"/>
      <c r="F302" s="110" t="s">
        <v>151</v>
      </c>
      <c r="G302" s="110" t="s">
        <v>438</v>
      </c>
      <c r="H302" s="125"/>
      <c r="I302" s="125"/>
      <c r="J302" s="230">
        <v>0</v>
      </c>
      <c r="K302" s="230">
        <v>0</v>
      </c>
      <c r="L302" s="230">
        <v>0</v>
      </c>
      <c r="M302" s="230">
        <v>0</v>
      </c>
      <c r="N302" s="69"/>
      <c r="O302" s="68"/>
      <c r="P302" s="37"/>
    </row>
    <row r="303" spans="1:16" x14ac:dyDescent="0.25">
      <c r="A303" s="68"/>
      <c r="B303" s="68"/>
      <c r="C303" s="68"/>
      <c r="D303" s="68"/>
      <c r="E303" s="68"/>
      <c r="F303" s="110" t="s">
        <v>152</v>
      </c>
      <c r="G303" s="110" t="s">
        <v>438</v>
      </c>
      <c r="H303" s="125"/>
      <c r="I303" s="125"/>
      <c r="J303" s="230">
        <v>0</v>
      </c>
      <c r="K303" s="230">
        <v>0</v>
      </c>
      <c r="L303" s="230">
        <v>0</v>
      </c>
      <c r="M303" s="230">
        <v>0</v>
      </c>
      <c r="N303" s="69"/>
      <c r="O303" s="68"/>
      <c r="P303" s="37"/>
    </row>
    <row r="304" spans="1:16" x14ac:dyDescent="0.25">
      <c r="A304" s="68"/>
      <c r="B304" s="68"/>
      <c r="C304" s="68"/>
      <c r="D304" s="68"/>
      <c r="E304" s="68"/>
      <c r="F304" s="110" t="s">
        <v>153</v>
      </c>
      <c r="G304" s="110" t="s">
        <v>438</v>
      </c>
      <c r="H304" s="125"/>
      <c r="I304" s="125"/>
      <c r="J304" s="230">
        <v>0</v>
      </c>
      <c r="K304" s="230">
        <v>0</v>
      </c>
      <c r="L304" s="230">
        <v>0</v>
      </c>
      <c r="M304" s="230">
        <v>0</v>
      </c>
      <c r="N304" s="69"/>
      <c r="O304" s="68"/>
      <c r="P304" s="37"/>
    </row>
    <row r="305" spans="1:16" x14ac:dyDescent="0.25">
      <c r="A305" s="68"/>
      <c r="B305" s="68"/>
      <c r="C305" s="68"/>
      <c r="D305" s="68"/>
      <c r="E305" s="68"/>
      <c r="F305" s="110" t="s">
        <v>154</v>
      </c>
      <c r="G305" s="110" t="s">
        <v>438</v>
      </c>
      <c r="H305" s="125"/>
      <c r="I305" s="125"/>
      <c r="J305" s="230">
        <v>0</v>
      </c>
      <c r="K305" s="230">
        <v>0</v>
      </c>
      <c r="L305" s="230">
        <v>0</v>
      </c>
      <c r="M305" s="230">
        <v>0</v>
      </c>
      <c r="N305" s="69"/>
      <c r="O305" s="68"/>
      <c r="P305" s="37"/>
    </row>
    <row r="306" spans="1:16" x14ac:dyDescent="0.25">
      <c r="A306" s="68"/>
      <c r="B306" s="68"/>
      <c r="C306" s="68"/>
      <c r="D306" s="68"/>
      <c r="E306" s="68"/>
      <c r="F306" s="110" t="s">
        <v>155</v>
      </c>
      <c r="G306" s="110" t="s">
        <v>438</v>
      </c>
      <c r="H306" s="125"/>
      <c r="I306" s="125"/>
      <c r="J306" s="230">
        <v>0</v>
      </c>
      <c r="K306" s="230">
        <v>0</v>
      </c>
      <c r="L306" s="230">
        <v>0</v>
      </c>
      <c r="M306" s="230">
        <v>0</v>
      </c>
      <c r="N306" s="69"/>
      <c r="O306" s="68"/>
      <c r="P306" s="37"/>
    </row>
    <row r="307" spans="1:16" x14ac:dyDescent="0.25">
      <c r="A307" s="68"/>
      <c r="B307" s="68"/>
      <c r="C307" s="68"/>
      <c r="D307" s="68"/>
      <c r="E307" s="68"/>
      <c r="F307" s="110" t="s">
        <v>156</v>
      </c>
      <c r="G307" s="110" t="s">
        <v>438</v>
      </c>
      <c r="H307" s="125"/>
      <c r="I307" s="125"/>
      <c r="J307" s="230">
        <v>0</v>
      </c>
      <c r="K307" s="230">
        <v>0</v>
      </c>
      <c r="L307" s="230">
        <v>0</v>
      </c>
      <c r="M307" s="230">
        <v>0</v>
      </c>
      <c r="N307" s="69"/>
      <c r="O307" s="68"/>
      <c r="P307" s="37"/>
    </row>
    <row r="308" spans="1:16" x14ac:dyDescent="0.25">
      <c r="A308" s="68"/>
      <c r="B308" s="68"/>
      <c r="C308" s="68"/>
      <c r="D308" s="68"/>
      <c r="E308" s="68"/>
      <c r="F308" s="110" t="s">
        <v>157</v>
      </c>
      <c r="G308" s="110" t="s">
        <v>438</v>
      </c>
      <c r="H308" s="125"/>
      <c r="I308" s="125"/>
      <c r="J308" s="230">
        <v>0</v>
      </c>
      <c r="K308" s="230">
        <v>0</v>
      </c>
      <c r="L308" s="230">
        <v>0</v>
      </c>
      <c r="M308" s="230">
        <v>0</v>
      </c>
      <c r="N308" s="69"/>
      <c r="O308" s="68"/>
      <c r="P308" s="37"/>
    </row>
    <row r="309" spans="1:16" x14ac:dyDescent="0.25">
      <c r="A309" s="68"/>
      <c r="B309" s="68"/>
      <c r="C309" s="68"/>
      <c r="D309" s="68"/>
      <c r="E309" s="68"/>
      <c r="F309" s="110" t="s">
        <v>158</v>
      </c>
      <c r="G309" s="110" t="s">
        <v>438</v>
      </c>
      <c r="H309" s="125"/>
      <c r="I309" s="125"/>
      <c r="J309" s="230">
        <v>0</v>
      </c>
      <c r="K309" s="230">
        <v>0</v>
      </c>
      <c r="L309" s="230">
        <v>0</v>
      </c>
      <c r="M309" s="230">
        <v>0</v>
      </c>
      <c r="N309" s="69"/>
      <c r="O309" s="68"/>
      <c r="P309" s="37"/>
    </row>
    <row r="310" spans="1:16" x14ac:dyDescent="0.25">
      <c r="A310" s="68"/>
      <c r="B310" s="68"/>
      <c r="C310" s="68"/>
      <c r="D310" s="68"/>
      <c r="E310" s="68"/>
      <c r="F310" s="110" t="s">
        <v>159</v>
      </c>
      <c r="G310" s="110" t="s">
        <v>438</v>
      </c>
      <c r="H310" s="125"/>
      <c r="I310" s="125"/>
      <c r="J310" s="230">
        <v>0</v>
      </c>
      <c r="K310" s="230">
        <v>0</v>
      </c>
      <c r="L310" s="230">
        <v>0</v>
      </c>
      <c r="M310" s="230">
        <v>0</v>
      </c>
      <c r="N310" s="69"/>
      <c r="O310" s="68"/>
      <c r="P310" s="37"/>
    </row>
    <row r="311" spans="1:16" x14ac:dyDescent="0.25">
      <c r="A311" s="68"/>
      <c r="B311" s="68"/>
      <c r="C311" s="68"/>
      <c r="D311" s="68"/>
      <c r="E311" s="68"/>
      <c r="F311" s="110" t="s">
        <v>160</v>
      </c>
      <c r="G311" s="110" t="s">
        <v>438</v>
      </c>
      <c r="H311" s="125"/>
      <c r="I311" s="125"/>
      <c r="J311" s="230">
        <v>0</v>
      </c>
      <c r="K311" s="230">
        <v>0</v>
      </c>
      <c r="L311" s="230">
        <v>0</v>
      </c>
      <c r="M311" s="230">
        <v>0</v>
      </c>
      <c r="N311" s="69"/>
      <c r="O311" s="68"/>
      <c r="P311" s="37"/>
    </row>
    <row r="312" spans="1:16" x14ac:dyDescent="0.25">
      <c r="A312" s="68"/>
      <c r="B312" s="68"/>
      <c r="C312" s="68"/>
      <c r="D312" s="68"/>
      <c r="E312" s="68"/>
      <c r="F312" s="110" t="s">
        <v>161</v>
      </c>
      <c r="G312" s="110" t="s">
        <v>438</v>
      </c>
      <c r="H312" s="125"/>
      <c r="I312" s="125"/>
      <c r="J312" s="230">
        <v>0</v>
      </c>
      <c r="K312" s="230">
        <v>0</v>
      </c>
      <c r="L312" s="230">
        <v>0</v>
      </c>
      <c r="M312" s="230">
        <v>0</v>
      </c>
      <c r="N312" s="69"/>
      <c r="O312" s="68"/>
      <c r="P312" s="37"/>
    </row>
    <row r="313" spans="1:16" x14ac:dyDescent="0.25">
      <c r="A313" s="68"/>
      <c r="B313" s="68"/>
      <c r="C313" s="68"/>
      <c r="D313" s="68"/>
      <c r="E313" s="68"/>
      <c r="F313" s="110" t="s">
        <v>162</v>
      </c>
      <c r="G313" s="110" t="s">
        <v>438</v>
      </c>
      <c r="H313" s="125"/>
      <c r="I313" s="125"/>
      <c r="J313" s="230">
        <v>0</v>
      </c>
      <c r="K313" s="230">
        <v>0</v>
      </c>
      <c r="L313" s="230">
        <v>0</v>
      </c>
      <c r="M313" s="230">
        <v>0</v>
      </c>
      <c r="N313" s="69"/>
      <c r="O313" s="68"/>
      <c r="P313" s="37"/>
    </row>
    <row r="314" spans="1:16" x14ac:dyDescent="0.25">
      <c r="A314" s="68"/>
      <c r="B314" s="68"/>
      <c r="C314" s="68"/>
      <c r="D314" s="68"/>
      <c r="E314" s="68"/>
      <c r="F314" s="110" t="s">
        <v>163</v>
      </c>
      <c r="G314" s="110" t="s">
        <v>438</v>
      </c>
      <c r="H314" s="125"/>
      <c r="I314" s="125"/>
      <c r="J314" s="230">
        <v>0</v>
      </c>
      <c r="K314" s="230">
        <v>0</v>
      </c>
      <c r="L314" s="230">
        <v>0</v>
      </c>
      <c r="M314" s="230">
        <v>0</v>
      </c>
      <c r="N314" s="69"/>
      <c r="O314" s="68"/>
      <c r="P314" s="37"/>
    </row>
    <row r="315" spans="1:16" x14ac:dyDescent="0.25">
      <c r="A315" s="68"/>
      <c r="B315" s="68"/>
      <c r="C315" s="68"/>
      <c r="D315" s="68"/>
      <c r="E315" s="68"/>
      <c r="F315" s="110" t="s">
        <v>164</v>
      </c>
      <c r="G315" s="110" t="s">
        <v>438</v>
      </c>
      <c r="H315" s="125"/>
      <c r="I315" s="125"/>
      <c r="J315" s="230">
        <v>0</v>
      </c>
      <c r="K315" s="230">
        <v>0</v>
      </c>
      <c r="L315" s="230">
        <v>0</v>
      </c>
      <c r="M315" s="230">
        <v>0</v>
      </c>
      <c r="N315" s="69"/>
      <c r="O315" s="68"/>
      <c r="P315" s="37"/>
    </row>
    <row r="316" spans="1:16" x14ac:dyDescent="0.25">
      <c r="A316" s="68"/>
      <c r="B316" s="68"/>
      <c r="C316" s="68"/>
      <c r="D316" s="68"/>
      <c r="E316" s="68"/>
      <c r="F316" s="110" t="s">
        <v>189</v>
      </c>
      <c r="G316" s="110" t="s">
        <v>438</v>
      </c>
      <c r="H316" s="125"/>
      <c r="I316" s="125"/>
      <c r="J316" s="230">
        <v>0</v>
      </c>
      <c r="K316" s="230">
        <v>0</v>
      </c>
      <c r="L316" s="230">
        <v>0</v>
      </c>
      <c r="M316" s="230">
        <v>0</v>
      </c>
      <c r="N316" s="69"/>
      <c r="O316" s="68"/>
      <c r="P316" s="37"/>
    </row>
    <row r="317" spans="1:16" x14ac:dyDescent="0.25">
      <c r="A317" s="68"/>
      <c r="B317" s="68"/>
      <c r="C317" s="68"/>
      <c r="D317" s="68"/>
      <c r="E317" s="68"/>
      <c r="F317" s="110" t="s">
        <v>741</v>
      </c>
      <c r="G317" s="110" t="s">
        <v>438</v>
      </c>
      <c r="H317" s="125"/>
      <c r="I317" s="125"/>
      <c r="J317" s="230">
        <v>0</v>
      </c>
      <c r="K317" s="230">
        <v>0</v>
      </c>
      <c r="L317" s="230">
        <v>0</v>
      </c>
      <c r="M317" s="230">
        <v>0</v>
      </c>
      <c r="N317" s="69"/>
      <c r="O317" s="68"/>
      <c r="P317" s="37"/>
    </row>
    <row r="318" spans="1:16" x14ac:dyDescent="0.25">
      <c r="A318" s="68"/>
      <c r="B318" s="68"/>
      <c r="C318" s="68"/>
      <c r="D318" s="68"/>
      <c r="E318" s="68"/>
      <c r="F318" s="112" t="s">
        <v>740</v>
      </c>
      <c r="G318" s="112" t="s">
        <v>438</v>
      </c>
      <c r="H318" s="141"/>
      <c r="I318" s="141"/>
      <c r="J318" s="231">
        <v>0</v>
      </c>
      <c r="K318" s="231">
        <v>0</v>
      </c>
      <c r="L318" s="231">
        <v>0</v>
      </c>
      <c r="M318" s="231">
        <v>0</v>
      </c>
      <c r="N318" s="69"/>
      <c r="O318" s="68"/>
      <c r="P318" s="37"/>
    </row>
    <row r="319" spans="1:16" x14ac:dyDescent="0.25">
      <c r="A319" s="68"/>
      <c r="B319" s="68"/>
      <c r="C319" s="68"/>
      <c r="D319" s="68"/>
      <c r="E319" s="68"/>
      <c r="F319" s="68"/>
      <c r="G319" s="68"/>
      <c r="H319" s="69"/>
      <c r="I319" s="69"/>
      <c r="J319" s="69"/>
      <c r="K319" s="69"/>
      <c r="L319" s="69"/>
      <c r="M319" s="69"/>
      <c r="N319" s="69"/>
      <c r="O319" s="68"/>
      <c r="P319" s="37"/>
    </row>
    <row r="320" spans="1:16" x14ac:dyDescent="0.25">
      <c r="A320" s="96"/>
      <c r="B320" s="96"/>
      <c r="C320" s="105" t="s">
        <v>625</v>
      </c>
      <c r="D320" s="105"/>
      <c r="E320" s="105"/>
      <c r="F320" s="105"/>
      <c r="G320" s="105"/>
      <c r="H320" s="106"/>
      <c r="I320" s="106"/>
      <c r="J320" s="106"/>
      <c r="K320" s="106"/>
      <c r="L320" s="106"/>
      <c r="M320" s="106"/>
      <c r="N320" s="106"/>
      <c r="O320" s="105"/>
      <c r="P320" s="37"/>
    </row>
    <row r="321" spans="1:16" x14ac:dyDescent="0.25">
      <c r="A321" s="68"/>
      <c r="B321" s="68"/>
      <c r="C321" s="104"/>
      <c r="D321" s="104"/>
      <c r="E321" s="68"/>
      <c r="F321" s="68"/>
      <c r="G321" s="68"/>
      <c r="H321" s="69"/>
      <c r="I321" s="69"/>
      <c r="J321" s="69"/>
      <c r="K321" s="69"/>
      <c r="L321" s="69"/>
      <c r="M321" s="69"/>
      <c r="N321" s="69"/>
      <c r="O321" s="68"/>
      <c r="P321" s="37"/>
    </row>
    <row r="322" spans="1:16" x14ac:dyDescent="0.25">
      <c r="A322" s="68"/>
      <c r="B322" s="68"/>
      <c r="C322" s="68"/>
      <c r="D322" s="104" t="s">
        <v>463</v>
      </c>
      <c r="E322" s="68"/>
      <c r="F322" s="68"/>
      <c r="G322" s="68"/>
      <c r="H322" s="69"/>
      <c r="I322" s="69"/>
      <c r="J322" s="69"/>
      <c r="K322" s="69"/>
      <c r="L322" s="69"/>
      <c r="M322" s="69"/>
      <c r="N322" s="69"/>
      <c r="O322" s="68"/>
      <c r="P322" s="37"/>
    </row>
    <row r="323" spans="1:16" x14ac:dyDescent="0.25">
      <c r="A323" s="68"/>
      <c r="B323" s="68"/>
      <c r="C323" s="68"/>
      <c r="D323" s="104" t="s">
        <v>464</v>
      </c>
      <c r="E323" s="68"/>
      <c r="F323" s="68"/>
      <c r="G323" s="68"/>
      <c r="H323" s="69"/>
      <c r="I323" s="69"/>
      <c r="J323" s="69"/>
      <c r="K323" s="69"/>
      <c r="L323" s="69"/>
      <c r="M323" s="69"/>
      <c r="N323" s="69"/>
      <c r="O323" s="68"/>
      <c r="P323" s="37"/>
    </row>
    <row r="324" spans="1:16" x14ac:dyDescent="0.25">
      <c r="A324" s="68"/>
      <c r="B324" s="68"/>
      <c r="C324" s="68"/>
      <c r="D324" s="104"/>
      <c r="E324" s="68"/>
      <c r="F324" s="68"/>
      <c r="G324" s="68"/>
      <c r="H324" s="69"/>
      <c r="I324" s="69"/>
      <c r="J324" s="69"/>
      <c r="K324" s="69"/>
      <c r="L324" s="69"/>
      <c r="M324" s="69"/>
      <c r="N324" s="69"/>
      <c r="O324" s="68"/>
      <c r="P324" s="37"/>
    </row>
    <row r="325" spans="1:16" x14ac:dyDescent="0.25">
      <c r="A325" s="110"/>
      <c r="B325" s="68"/>
      <c r="C325" s="68"/>
      <c r="D325" s="104"/>
      <c r="E325" s="107" t="s">
        <v>167</v>
      </c>
      <c r="F325" s="68"/>
      <c r="G325" s="68"/>
      <c r="H325" s="69"/>
      <c r="I325" s="127" t="s">
        <v>314</v>
      </c>
      <c r="J325" s="69"/>
      <c r="K325" s="69"/>
      <c r="L325" s="69"/>
      <c r="M325" s="69"/>
      <c r="N325" s="69"/>
      <c r="O325" s="110" t="s">
        <v>602</v>
      </c>
      <c r="P325" s="37"/>
    </row>
    <row r="326" spans="1:16" x14ac:dyDescent="0.25">
      <c r="A326" s="68"/>
      <c r="B326" s="68"/>
      <c r="C326" s="68"/>
      <c r="D326" s="68"/>
      <c r="E326" s="104"/>
      <c r="F326" s="108" t="s">
        <v>165</v>
      </c>
      <c r="G326" s="108" t="s">
        <v>438</v>
      </c>
      <c r="H326" s="229">
        <v>5592992.279215375</v>
      </c>
      <c r="I326" s="125"/>
      <c r="J326" s="125"/>
      <c r="K326" s="125"/>
      <c r="L326" s="125"/>
      <c r="M326" s="125"/>
      <c r="N326" s="69"/>
      <c r="O326" s="68"/>
      <c r="P326" s="37"/>
    </row>
    <row r="327" spans="1:16" x14ac:dyDescent="0.25">
      <c r="A327" s="68"/>
      <c r="B327" s="68"/>
      <c r="C327" s="68"/>
      <c r="D327" s="68"/>
      <c r="E327" s="68"/>
      <c r="F327" s="110" t="s">
        <v>41</v>
      </c>
      <c r="G327" s="110" t="s">
        <v>438</v>
      </c>
      <c r="H327" s="230">
        <v>0</v>
      </c>
      <c r="I327" s="125"/>
      <c r="J327" s="125"/>
      <c r="K327" s="125"/>
      <c r="L327" s="125"/>
      <c r="M327" s="125"/>
      <c r="N327" s="69"/>
      <c r="O327" s="68"/>
      <c r="P327" s="37"/>
    </row>
    <row r="328" spans="1:16" x14ac:dyDescent="0.25">
      <c r="A328" s="68"/>
      <c r="B328" s="68"/>
      <c r="C328" s="68"/>
      <c r="D328" s="68"/>
      <c r="E328" s="68"/>
      <c r="F328" s="110" t="s">
        <v>40</v>
      </c>
      <c r="G328" s="110" t="s">
        <v>438</v>
      </c>
      <c r="H328" s="230">
        <v>5200104.0148030603</v>
      </c>
      <c r="I328" s="125"/>
      <c r="J328" s="125"/>
      <c r="K328" s="125"/>
      <c r="L328" s="125"/>
      <c r="M328" s="125"/>
      <c r="N328" s="69"/>
      <c r="O328" s="68"/>
      <c r="P328" s="37"/>
    </row>
    <row r="329" spans="1:16" x14ac:dyDescent="0.25">
      <c r="A329" s="68"/>
      <c r="B329" s="68"/>
      <c r="C329" s="68"/>
      <c r="D329" s="68"/>
      <c r="E329" s="68"/>
      <c r="F329" s="112" t="s">
        <v>166</v>
      </c>
      <c r="G329" s="112" t="s">
        <v>438</v>
      </c>
      <c r="H329" s="231">
        <v>23665150.708784964</v>
      </c>
      <c r="I329" s="125"/>
      <c r="J329" s="125"/>
      <c r="K329" s="125"/>
      <c r="L329" s="125"/>
      <c r="M329" s="125"/>
      <c r="N329" s="69"/>
      <c r="O329" s="68"/>
      <c r="P329" s="37"/>
    </row>
    <row r="330" spans="1:16" x14ac:dyDescent="0.25">
      <c r="A330" s="68"/>
      <c r="B330" s="68"/>
      <c r="C330" s="68"/>
      <c r="D330" s="68"/>
      <c r="E330" s="68"/>
      <c r="F330" s="68"/>
      <c r="G330" s="68"/>
      <c r="H330" s="69"/>
      <c r="I330" s="69"/>
      <c r="J330" s="69"/>
      <c r="K330" s="69"/>
      <c r="L330" s="69"/>
      <c r="M330" s="69"/>
      <c r="N330" s="69"/>
      <c r="O330" s="68"/>
      <c r="P330" s="37"/>
    </row>
    <row r="331" spans="1:16" x14ac:dyDescent="0.25">
      <c r="A331" s="96"/>
      <c r="B331" s="96"/>
      <c r="C331" s="105" t="s">
        <v>626</v>
      </c>
      <c r="D331" s="105"/>
      <c r="E331" s="105"/>
      <c r="F331" s="105"/>
      <c r="G331" s="105"/>
      <c r="H331" s="106"/>
      <c r="I331" s="106"/>
      <c r="J331" s="106"/>
      <c r="K331" s="106"/>
      <c r="L331" s="106"/>
      <c r="M331" s="106"/>
      <c r="N331" s="106"/>
      <c r="O331" s="105"/>
      <c r="P331" s="37"/>
    </row>
    <row r="332" spans="1:16" x14ac:dyDescent="0.25">
      <c r="A332" s="68"/>
      <c r="B332" s="68"/>
      <c r="C332" s="104"/>
      <c r="D332" s="104"/>
      <c r="E332" s="68"/>
      <c r="F332" s="68"/>
      <c r="G332" s="68"/>
      <c r="H332" s="69"/>
      <c r="I332" s="69"/>
      <c r="J332" s="69"/>
      <c r="K332" s="69"/>
      <c r="L332" s="69"/>
      <c r="M332" s="69"/>
      <c r="N332" s="69"/>
      <c r="O332" s="68"/>
      <c r="P332" s="37"/>
    </row>
    <row r="333" spans="1:16" x14ac:dyDescent="0.25">
      <c r="A333" s="68"/>
      <c r="B333" s="68"/>
      <c r="C333" s="68"/>
      <c r="D333" s="104" t="s">
        <v>465</v>
      </c>
      <c r="E333" s="68"/>
      <c r="F333" s="68"/>
      <c r="G333" s="68"/>
      <c r="H333" s="69"/>
      <c r="I333" s="69"/>
      <c r="J333" s="69"/>
      <c r="K333" s="69"/>
      <c r="L333" s="69"/>
      <c r="M333" s="69"/>
      <c r="N333" s="69"/>
      <c r="O333" s="68"/>
      <c r="P333" s="37"/>
    </row>
    <row r="334" spans="1:16" x14ac:dyDescent="0.25">
      <c r="A334" s="68"/>
      <c r="B334" s="68"/>
      <c r="C334" s="68"/>
      <c r="D334" s="104" t="s">
        <v>682</v>
      </c>
      <c r="E334" s="68"/>
      <c r="F334" s="68"/>
      <c r="G334" s="68"/>
      <c r="H334" s="69"/>
      <c r="I334" s="69"/>
      <c r="J334" s="69"/>
      <c r="K334" s="69"/>
      <c r="L334" s="69"/>
      <c r="M334" s="69"/>
      <c r="N334" s="69"/>
      <c r="O334" s="68"/>
      <c r="P334" s="37"/>
    </row>
    <row r="335" spans="1:16" x14ac:dyDescent="0.25">
      <c r="A335" s="68"/>
      <c r="B335" s="68"/>
      <c r="C335" s="68"/>
      <c r="D335" s="104"/>
      <c r="E335" s="68"/>
      <c r="F335" s="68"/>
      <c r="G335" s="68"/>
      <c r="H335" s="69"/>
      <c r="I335" s="69"/>
      <c r="J335" s="69"/>
      <c r="K335" s="69"/>
      <c r="L335" s="69"/>
      <c r="M335" s="69"/>
      <c r="N335" s="69"/>
      <c r="O335" s="68"/>
      <c r="P335" s="37"/>
    </row>
    <row r="336" spans="1:16" x14ac:dyDescent="0.25">
      <c r="A336" s="110"/>
      <c r="B336" s="68"/>
      <c r="C336" s="68"/>
      <c r="D336" s="104"/>
      <c r="E336" s="107" t="s">
        <v>427</v>
      </c>
      <c r="F336" s="68"/>
      <c r="G336" s="68"/>
      <c r="H336" s="69"/>
      <c r="I336" s="127" t="s">
        <v>314</v>
      </c>
      <c r="J336" s="69"/>
      <c r="K336" s="69"/>
      <c r="L336" s="69"/>
      <c r="M336" s="69"/>
      <c r="N336" s="69"/>
      <c r="O336" s="110" t="s">
        <v>592</v>
      </c>
      <c r="P336" s="37"/>
    </row>
    <row r="337" spans="1:16" x14ac:dyDescent="0.25">
      <c r="A337" s="68"/>
      <c r="B337" s="68"/>
      <c r="C337" s="68"/>
      <c r="D337" s="68"/>
      <c r="E337" s="104"/>
      <c r="F337" s="108" t="s">
        <v>165</v>
      </c>
      <c r="G337" s="108" t="s">
        <v>439</v>
      </c>
      <c r="H337" s="229">
        <v>189441116.04711631</v>
      </c>
      <c r="I337" s="125"/>
      <c r="J337" s="125"/>
      <c r="K337" s="125"/>
      <c r="L337" s="125"/>
      <c r="M337" s="125"/>
      <c r="N337" s="69"/>
      <c r="O337" s="68"/>
      <c r="P337" s="37"/>
    </row>
    <row r="338" spans="1:16" x14ac:dyDescent="0.25">
      <c r="A338" s="68"/>
      <c r="B338" s="68"/>
      <c r="C338" s="68"/>
      <c r="D338" s="68"/>
      <c r="E338" s="68"/>
      <c r="F338" s="110" t="s">
        <v>168</v>
      </c>
      <c r="G338" s="110" t="s">
        <v>439</v>
      </c>
      <c r="H338" s="230">
        <v>65660489.88573762</v>
      </c>
      <c r="I338" s="125"/>
      <c r="J338" s="125"/>
      <c r="K338" s="125"/>
      <c r="L338" s="125"/>
      <c r="M338" s="125"/>
      <c r="N338" s="69"/>
      <c r="O338" s="68"/>
      <c r="P338" s="37"/>
    </row>
    <row r="339" spans="1:16" x14ac:dyDescent="0.25">
      <c r="A339" s="68"/>
      <c r="B339" s="68"/>
      <c r="C339" s="68"/>
      <c r="D339" s="68"/>
      <c r="E339" s="68"/>
      <c r="F339" s="110" t="s">
        <v>40</v>
      </c>
      <c r="G339" s="110" t="s">
        <v>439</v>
      </c>
      <c r="H339" s="230">
        <v>193590941.22355753</v>
      </c>
      <c r="I339" s="125"/>
      <c r="J339" s="125"/>
      <c r="K339" s="125"/>
      <c r="L339" s="125"/>
      <c r="M339" s="125"/>
      <c r="N339" s="69"/>
      <c r="O339" s="68"/>
      <c r="P339" s="37"/>
    </row>
    <row r="340" spans="1:16" x14ac:dyDescent="0.25">
      <c r="A340" s="68"/>
      <c r="B340" s="68"/>
      <c r="C340" s="68"/>
      <c r="D340" s="68"/>
      <c r="E340" s="68"/>
      <c r="F340" s="110" t="s">
        <v>37</v>
      </c>
      <c r="G340" s="110" t="s">
        <v>439</v>
      </c>
      <c r="H340" s="230">
        <v>144957922.80169678</v>
      </c>
      <c r="I340" s="125"/>
      <c r="J340" s="125"/>
      <c r="K340" s="125"/>
      <c r="L340" s="125"/>
      <c r="M340" s="125"/>
      <c r="N340" s="69"/>
      <c r="O340" s="68"/>
      <c r="P340" s="37"/>
    </row>
    <row r="341" spans="1:16" x14ac:dyDescent="0.25">
      <c r="A341" s="68"/>
      <c r="B341" s="68"/>
      <c r="C341" s="68"/>
      <c r="D341" s="68"/>
      <c r="E341" s="68"/>
      <c r="F341" s="112" t="s">
        <v>35</v>
      </c>
      <c r="G341" s="112" t="s">
        <v>439</v>
      </c>
      <c r="H341" s="231">
        <v>232143789.90979806</v>
      </c>
      <c r="I341" s="125"/>
      <c r="J341" s="125"/>
      <c r="K341" s="125"/>
      <c r="L341" s="125"/>
      <c r="M341" s="125"/>
      <c r="N341" s="69"/>
      <c r="O341" s="68"/>
      <c r="P341" s="37"/>
    </row>
    <row r="342" spans="1:16" x14ac:dyDescent="0.25">
      <c r="A342" s="68"/>
      <c r="B342" s="68"/>
      <c r="C342" s="68"/>
      <c r="D342" s="68"/>
      <c r="E342" s="68"/>
      <c r="F342" s="68"/>
      <c r="G342" s="68"/>
      <c r="H342" s="69"/>
      <c r="I342" s="69"/>
      <c r="J342" s="69"/>
      <c r="K342" s="69"/>
      <c r="L342" s="69"/>
      <c r="M342" s="69"/>
      <c r="N342" s="69"/>
      <c r="O342" s="68"/>
      <c r="P342" s="37"/>
    </row>
    <row r="343" spans="1:16" x14ac:dyDescent="0.25">
      <c r="A343" s="96"/>
      <c r="B343" s="96"/>
      <c r="C343" s="105" t="s">
        <v>627</v>
      </c>
      <c r="D343" s="105"/>
      <c r="E343" s="105"/>
      <c r="F343" s="105"/>
      <c r="G343" s="105"/>
      <c r="H343" s="106"/>
      <c r="I343" s="106"/>
      <c r="J343" s="106"/>
      <c r="K343" s="106"/>
      <c r="L343" s="106"/>
      <c r="M343" s="106"/>
      <c r="N343" s="106"/>
      <c r="O343" s="105"/>
      <c r="P343" s="37"/>
    </row>
    <row r="344" spans="1:16" x14ac:dyDescent="0.25">
      <c r="A344" s="68"/>
      <c r="B344" s="68"/>
      <c r="C344" s="104"/>
      <c r="D344" s="104"/>
      <c r="E344" s="68"/>
      <c r="F344" s="68"/>
      <c r="G344" s="68"/>
      <c r="H344" s="69"/>
      <c r="I344" s="69"/>
      <c r="J344" s="69"/>
      <c r="K344" s="69"/>
      <c r="L344" s="69"/>
      <c r="M344" s="69"/>
      <c r="N344" s="69"/>
      <c r="O344" s="68"/>
      <c r="P344" s="37"/>
    </row>
    <row r="345" spans="1:16" x14ac:dyDescent="0.25">
      <c r="A345" s="68"/>
      <c r="B345" s="68"/>
      <c r="C345" s="68"/>
      <c r="D345" s="104" t="s">
        <v>466</v>
      </c>
      <c r="E345" s="68"/>
      <c r="F345" s="68"/>
      <c r="G345" s="68"/>
      <c r="H345" s="69"/>
      <c r="I345" s="69"/>
      <c r="J345" s="69"/>
      <c r="K345" s="69"/>
      <c r="L345" s="69"/>
      <c r="M345" s="69"/>
      <c r="N345" s="69"/>
      <c r="O345" s="68"/>
      <c r="P345" s="37"/>
    </row>
    <row r="346" spans="1:16" x14ac:dyDescent="0.25">
      <c r="A346" s="68"/>
      <c r="B346" s="68"/>
      <c r="C346" s="68"/>
      <c r="D346" s="104" t="s">
        <v>467</v>
      </c>
      <c r="E346" s="68"/>
      <c r="F346" s="68"/>
      <c r="G346" s="68"/>
      <c r="H346" s="69"/>
      <c r="I346" s="69"/>
      <c r="J346" s="69"/>
      <c r="K346" s="69"/>
      <c r="L346" s="69"/>
      <c r="M346" s="69"/>
      <c r="N346" s="69"/>
      <c r="O346" s="68"/>
      <c r="P346" s="37"/>
    </row>
    <row r="347" spans="1:16" x14ac:dyDescent="0.25">
      <c r="A347" s="68"/>
      <c r="B347" s="68"/>
      <c r="C347" s="68"/>
      <c r="D347" s="104"/>
      <c r="E347" s="68"/>
      <c r="F347" s="68"/>
      <c r="G347" s="68"/>
      <c r="H347" s="69"/>
      <c r="I347" s="69"/>
      <c r="J347" s="69"/>
      <c r="K347" s="69"/>
      <c r="L347" s="69"/>
      <c r="M347" s="69"/>
      <c r="N347" s="69"/>
      <c r="O347" s="68"/>
      <c r="P347" s="37"/>
    </row>
    <row r="348" spans="1:16" x14ac:dyDescent="0.25">
      <c r="A348" s="110"/>
      <c r="B348" s="68"/>
      <c r="C348" s="68"/>
      <c r="D348" s="68"/>
      <c r="E348" s="110" t="s">
        <v>169</v>
      </c>
      <c r="F348" s="68"/>
      <c r="G348" s="110" t="s">
        <v>44</v>
      </c>
      <c r="H348" s="228">
        <v>0.24417641023079265</v>
      </c>
      <c r="I348" s="126" t="s">
        <v>314</v>
      </c>
      <c r="J348" s="130"/>
      <c r="K348" s="130"/>
      <c r="L348" s="130"/>
      <c r="M348" s="130"/>
      <c r="N348" s="69"/>
      <c r="O348" s="110" t="s">
        <v>569</v>
      </c>
      <c r="P348" s="37"/>
    </row>
    <row r="349" spans="1:16" x14ac:dyDescent="0.25">
      <c r="A349" s="68"/>
      <c r="B349" s="68"/>
      <c r="C349" s="68"/>
      <c r="D349" s="68"/>
      <c r="E349" s="104"/>
      <c r="F349" s="68"/>
      <c r="G349" s="68"/>
      <c r="H349" s="69"/>
      <c r="I349" s="69"/>
      <c r="J349" s="69"/>
      <c r="K349" s="69"/>
      <c r="L349" s="69"/>
      <c r="M349" s="69"/>
      <c r="N349" s="69"/>
      <c r="O349" s="68"/>
      <c r="P349" s="37"/>
    </row>
    <row r="350" spans="1:16" x14ac:dyDescent="0.25">
      <c r="A350" s="96"/>
      <c r="B350" s="96"/>
      <c r="C350" s="105" t="s">
        <v>704</v>
      </c>
      <c r="D350" s="105"/>
      <c r="E350" s="105"/>
      <c r="F350" s="105"/>
      <c r="G350" s="105"/>
      <c r="H350" s="106"/>
      <c r="I350" s="106"/>
      <c r="J350" s="106"/>
      <c r="K350" s="106"/>
      <c r="L350" s="106"/>
      <c r="M350" s="106"/>
      <c r="N350" s="106"/>
      <c r="O350" s="105"/>
      <c r="P350" s="37"/>
    </row>
    <row r="351" spans="1:16" x14ac:dyDescent="0.25">
      <c r="A351" s="68"/>
      <c r="B351" s="68"/>
      <c r="C351" s="104"/>
      <c r="D351" s="104"/>
      <c r="E351" s="68"/>
      <c r="F351" s="68"/>
      <c r="G351" s="68"/>
      <c r="H351" s="69"/>
      <c r="I351" s="69"/>
      <c r="J351" s="69"/>
      <c r="K351" s="69"/>
      <c r="L351" s="69"/>
      <c r="M351" s="69"/>
      <c r="N351" s="69"/>
      <c r="O351" s="68"/>
      <c r="P351" s="37"/>
    </row>
    <row r="352" spans="1:16" x14ac:dyDescent="0.25">
      <c r="A352" s="68"/>
      <c r="B352" s="68"/>
      <c r="C352" s="68"/>
      <c r="D352" s="104" t="s">
        <v>422</v>
      </c>
      <c r="E352" s="68"/>
      <c r="F352" s="68"/>
      <c r="G352" s="68"/>
      <c r="H352" s="69"/>
      <c r="I352" s="69"/>
      <c r="J352" s="69"/>
      <c r="K352" s="69"/>
      <c r="L352" s="69"/>
      <c r="M352" s="69"/>
      <c r="N352" s="69"/>
      <c r="O352" s="68"/>
      <c r="P352" s="37"/>
    </row>
    <row r="353" spans="1:16" x14ac:dyDescent="0.25">
      <c r="A353" s="68"/>
      <c r="B353" s="68"/>
      <c r="C353" s="68"/>
      <c r="D353" s="104"/>
      <c r="E353" s="68"/>
      <c r="F353" s="68"/>
      <c r="G353" s="68"/>
      <c r="H353" s="69"/>
      <c r="I353" s="69"/>
      <c r="J353" s="69"/>
      <c r="K353" s="69"/>
      <c r="L353" s="69"/>
      <c r="M353" s="69"/>
      <c r="N353" s="69"/>
      <c r="O353" s="68"/>
      <c r="P353" s="37"/>
    </row>
    <row r="354" spans="1:16" x14ac:dyDescent="0.25">
      <c r="A354" s="110"/>
      <c r="B354" s="68"/>
      <c r="C354" s="68"/>
      <c r="D354" s="104"/>
      <c r="E354" s="107" t="s">
        <v>170</v>
      </c>
      <c r="F354" s="68"/>
      <c r="G354" s="68"/>
      <c r="H354" s="69"/>
      <c r="I354" s="127" t="s">
        <v>314</v>
      </c>
      <c r="J354" s="69"/>
      <c r="K354" s="69"/>
      <c r="L354" s="69"/>
      <c r="M354" s="69"/>
      <c r="N354" s="69"/>
      <c r="O354" s="139" t="s">
        <v>593</v>
      </c>
      <c r="P354" s="37"/>
    </row>
    <row r="355" spans="1:16" x14ac:dyDescent="0.25">
      <c r="A355" s="68"/>
      <c r="B355" s="68"/>
      <c r="C355" s="68"/>
      <c r="D355" s="68"/>
      <c r="E355" s="104"/>
      <c r="F355" s="108" t="s">
        <v>171</v>
      </c>
      <c r="G355" s="108" t="s">
        <v>439</v>
      </c>
      <c r="H355" s="229">
        <v>370956256.47275519</v>
      </c>
      <c r="I355" s="125"/>
      <c r="J355" s="125"/>
      <c r="K355" s="125"/>
      <c r="L355" s="125"/>
      <c r="M355" s="125"/>
      <c r="N355" s="69"/>
      <c r="O355" s="68"/>
      <c r="P355" s="37"/>
    </row>
    <row r="356" spans="1:16" x14ac:dyDescent="0.25">
      <c r="A356" s="68"/>
      <c r="B356" s="68"/>
      <c r="C356" s="68"/>
      <c r="D356" s="68"/>
      <c r="E356" s="68"/>
      <c r="F356" s="110" t="s">
        <v>172</v>
      </c>
      <c r="G356" s="110" t="s">
        <v>439</v>
      </c>
      <c r="H356" s="230">
        <v>398500000</v>
      </c>
      <c r="I356" s="125"/>
      <c r="J356" s="125"/>
      <c r="K356" s="125"/>
      <c r="L356" s="125"/>
      <c r="M356" s="125"/>
      <c r="N356" s="69"/>
      <c r="O356" s="68"/>
      <c r="P356" s="37"/>
    </row>
    <row r="357" spans="1:16" x14ac:dyDescent="0.25">
      <c r="A357" s="68"/>
      <c r="B357" s="68"/>
      <c r="C357" s="68"/>
      <c r="D357" s="68"/>
      <c r="E357" s="68"/>
      <c r="F357" s="112" t="s">
        <v>173</v>
      </c>
      <c r="G357" s="112" t="s">
        <v>439</v>
      </c>
      <c r="H357" s="231">
        <v>352040000</v>
      </c>
      <c r="I357" s="125"/>
      <c r="J357" s="125"/>
      <c r="K357" s="125"/>
      <c r="L357" s="125"/>
      <c r="M357" s="125"/>
      <c r="N357" s="69"/>
      <c r="O357" s="68"/>
      <c r="P357" s="37"/>
    </row>
    <row r="358" spans="1:16" x14ac:dyDescent="0.25">
      <c r="A358" s="68"/>
      <c r="B358" s="68"/>
      <c r="C358" s="68"/>
      <c r="D358" s="68"/>
      <c r="E358" s="68"/>
      <c r="F358" s="68"/>
      <c r="G358" s="68"/>
      <c r="H358" s="69"/>
      <c r="I358" s="69"/>
      <c r="J358" s="69"/>
      <c r="K358" s="69"/>
      <c r="L358" s="69"/>
      <c r="M358" s="69"/>
      <c r="N358" s="69"/>
      <c r="O358" s="68"/>
      <c r="P358" s="37"/>
    </row>
    <row r="359" spans="1:16" x14ac:dyDescent="0.25">
      <c r="A359" s="96"/>
      <c r="B359" s="96"/>
      <c r="C359" s="105" t="s">
        <v>628</v>
      </c>
      <c r="D359" s="105"/>
      <c r="E359" s="105"/>
      <c r="F359" s="105"/>
      <c r="G359" s="105"/>
      <c r="H359" s="106"/>
      <c r="I359" s="106"/>
      <c r="J359" s="106"/>
      <c r="K359" s="106"/>
      <c r="L359" s="106"/>
      <c r="M359" s="106"/>
      <c r="N359" s="106"/>
      <c r="O359" s="105"/>
      <c r="P359" s="37"/>
    </row>
    <row r="360" spans="1:16" x14ac:dyDescent="0.25">
      <c r="A360" s="68"/>
      <c r="B360" s="68"/>
      <c r="C360" s="104"/>
      <c r="D360" s="104"/>
      <c r="E360" s="68"/>
      <c r="F360" s="68"/>
      <c r="G360" s="68"/>
      <c r="H360" s="69"/>
      <c r="I360" s="69"/>
      <c r="J360" s="69"/>
      <c r="K360" s="69"/>
      <c r="L360" s="69"/>
      <c r="M360" s="69"/>
      <c r="N360" s="69"/>
      <c r="O360" s="68"/>
      <c r="P360" s="37"/>
    </row>
    <row r="361" spans="1:16" x14ac:dyDescent="0.25">
      <c r="A361" s="68"/>
      <c r="B361" s="68"/>
      <c r="C361" s="68"/>
      <c r="D361" s="104" t="s">
        <v>423</v>
      </c>
      <c r="E361" s="68"/>
      <c r="F361" s="68"/>
      <c r="G361" s="68"/>
      <c r="H361" s="69"/>
      <c r="I361" s="69"/>
      <c r="J361" s="69"/>
      <c r="K361" s="69"/>
      <c r="L361" s="69"/>
      <c r="M361" s="69"/>
      <c r="N361" s="69"/>
      <c r="O361" s="68"/>
      <c r="P361" s="37"/>
    </row>
    <row r="362" spans="1:16" x14ac:dyDescent="0.25">
      <c r="A362" s="68"/>
      <c r="B362" s="68"/>
      <c r="C362" s="68"/>
      <c r="D362" s="104"/>
      <c r="E362" s="68"/>
      <c r="F362" s="68"/>
      <c r="G362" s="68"/>
      <c r="H362" s="69"/>
      <c r="I362" s="69"/>
      <c r="J362" s="69"/>
      <c r="K362" s="69"/>
      <c r="L362" s="69"/>
      <c r="M362" s="69"/>
      <c r="N362" s="69"/>
      <c r="O362" s="68"/>
      <c r="P362" s="37"/>
    </row>
    <row r="363" spans="1:16" x14ac:dyDescent="0.25">
      <c r="A363" s="110"/>
      <c r="B363" s="68"/>
      <c r="C363" s="68"/>
      <c r="D363" s="68"/>
      <c r="E363" s="110" t="s">
        <v>174</v>
      </c>
      <c r="F363" s="68"/>
      <c r="G363" s="110" t="s">
        <v>438</v>
      </c>
      <c r="H363" s="230">
        <v>260870929</v>
      </c>
      <c r="I363" s="138" t="s">
        <v>314</v>
      </c>
      <c r="J363" s="125"/>
      <c r="K363" s="125"/>
      <c r="L363" s="125"/>
      <c r="M363" s="125"/>
      <c r="N363" s="69"/>
      <c r="O363" s="110" t="s">
        <v>570</v>
      </c>
      <c r="P363" s="37"/>
    </row>
    <row r="364" spans="1:16" x14ac:dyDescent="0.25">
      <c r="A364" s="68"/>
      <c r="B364" s="68"/>
      <c r="C364" s="68"/>
      <c r="D364" s="68"/>
      <c r="E364" s="104"/>
      <c r="F364" s="68"/>
      <c r="G364" s="68"/>
      <c r="H364" s="69"/>
      <c r="I364" s="69"/>
      <c r="J364" s="69"/>
      <c r="K364" s="69"/>
      <c r="L364" s="69"/>
      <c r="M364" s="69"/>
      <c r="N364" s="69"/>
      <c r="O364" s="68"/>
      <c r="P364" s="37"/>
    </row>
    <row r="365" spans="1:16" x14ac:dyDescent="0.25">
      <c r="A365" s="96"/>
      <c r="B365" s="96"/>
      <c r="C365" s="105" t="s">
        <v>629</v>
      </c>
      <c r="D365" s="105"/>
      <c r="E365" s="105"/>
      <c r="F365" s="105"/>
      <c r="G365" s="105"/>
      <c r="H365" s="106"/>
      <c r="I365" s="106"/>
      <c r="J365" s="106"/>
      <c r="K365" s="106"/>
      <c r="L365" s="106"/>
      <c r="M365" s="106"/>
      <c r="N365" s="106"/>
      <c r="O365" s="105"/>
      <c r="P365" s="37"/>
    </row>
    <row r="366" spans="1:16" x14ac:dyDescent="0.25">
      <c r="A366" s="68"/>
      <c r="B366" s="68"/>
      <c r="C366" s="104"/>
      <c r="D366" s="104"/>
      <c r="E366" s="68"/>
      <c r="F366" s="68"/>
      <c r="G366" s="68"/>
      <c r="H366" s="69"/>
      <c r="I366" s="69"/>
      <c r="J366" s="69"/>
      <c r="K366" s="69"/>
      <c r="L366" s="69"/>
      <c r="M366" s="69"/>
      <c r="N366" s="69"/>
      <c r="O366" s="68"/>
      <c r="P366" s="37"/>
    </row>
    <row r="367" spans="1:16" x14ac:dyDescent="0.25">
      <c r="A367" s="68"/>
      <c r="B367" s="68"/>
      <c r="C367" s="68"/>
      <c r="D367" s="104" t="s">
        <v>722</v>
      </c>
      <c r="E367" s="68"/>
      <c r="F367" s="68"/>
      <c r="G367" s="68"/>
      <c r="H367" s="69"/>
      <c r="I367" s="69"/>
      <c r="J367" s="69"/>
      <c r="K367" s="69"/>
      <c r="L367" s="69"/>
      <c r="M367" s="69"/>
      <c r="N367" s="69"/>
      <c r="O367" s="68"/>
      <c r="P367" s="37"/>
    </row>
    <row r="368" spans="1:16" x14ac:dyDescent="0.25">
      <c r="A368" s="68"/>
      <c r="B368" s="68"/>
      <c r="C368" s="68"/>
      <c r="D368" s="104"/>
      <c r="E368" s="68"/>
      <c r="F368" s="68"/>
      <c r="G368" s="68"/>
      <c r="H368" s="69"/>
      <c r="I368" s="69"/>
      <c r="J368" s="69"/>
      <c r="K368" s="69"/>
      <c r="L368" s="69"/>
      <c r="M368" s="69"/>
      <c r="N368" s="69"/>
      <c r="O368" s="68"/>
      <c r="P368" s="37"/>
    </row>
    <row r="369" spans="1:16" x14ac:dyDescent="0.25">
      <c r="A369" s="110"/>
      <c r="B369" s="68"/>
      <c r="C369" s="68"/>
      <c r="D369" s="68"/>
      <c r="E369" s="110" t="s">
        <v>175</v>
      </c>
      <c r="F369" s="68"/>
      <c r="G369" s="110" t="s">
        <v>438</v>
      </c>
      <c r="H369" s="230">
        <v>11735622</v>
      </c>
      <c r="I369" s="138" t="s">
        <v>314</v>
      </c>
      <c r="J369" s="125"/>
      <c r="K369" s="125"/>
      <c r="L369" s="125"/>
      <c r="M369" s="125"/>
      <c r="N369" s="69"/>
      <c r="O369" s="110" t="s">
        <v>570</v>
      </c>
      <c r="P369" s="37"/>
    </row>
    <row r="370" spans="1:16" x14ac:dyDescent="0.25">
      <c r="A370" s="68"/>
      <c r="B370" s="68"/>
      <c r="C370" s="68"/>
      <c r="D370" s="68"/>
      <c r="E370" s="104"/>
      <c r="F370" s="68"/>
      <c r="G370" s="68"/>
      <c r="H370" s="69"/>
      <c r="I370" s="69"/>
      <c r="J370" s="69"/>
      <c r="K370" s="69"/>
      <c r="L370" s="69"/>
      <c r="M370" s="69"/>
      <c r="N370" s="69"/>
      <c r="O370" s="68"/>
      <c r="P370" s="37"/>
    </row>
    <row r="371" spans="1:16" x14ac:dyDescent="0.25">
      <c r="A371" s="96"/>
      <c r="B371" s="96"/>
      <c r="C371" s="105" t="s">
        <v>630</v>
      </c>
      <c r="D371" s="105"/>
      <c r="E371" s="105"/>
      <c r="F371" s="105"/>
      <c r="G371" s="105"/>
      <c r="H371" s="106"/>
      <c r="I371" s="106"/>
      <c r="J371" s="106"/>
      <c r="K371" s="106"/>
      <c r="L371" s="106"/>
      <c r="M371" s="106"/>
      <c r="N371" s="106"/>
      <c r="O371" s="105"/>
      <c r="P371" s="37"/>
    </row>
    <row r="372" spans="1:16" x14ac:dyDescent="0.25">
      <c r="A372" s="68"/>
      <c r="B372" s="68"/>
      <c r="C372" s="104"/>
      <c r="D372" s="104"/>
      <c r="E372" s="68"/>
      <c r="F372" s="68"/>
      <c r="G372" s="68"/>
      <c r="H372" s="69"/>
      <c r="I372" s="69"/>
      <c r="J372" s="69"/>
      <c r="K372" s="69"/>
      <c r="L372" s="69"/>
      <c r="M372" s="69"/>
      <c r="N372" s="69"/>
      <c r="O372" s="68"/>
      <c r="P372" s="37"/>
    </row>
    <row r="373" spans="1:16" x14ac:dyDescent="0.25">
      <c r="A373" s="68"/>
      <c r="B373" s="68"/>
      <c r="C373" s="68"/>
      <c r="D373" s="104" t="s">
        <v>468</v>
      </c>
      <c r="E373" s="68"/>
      <c r="F373" s="68"/>
      <c r="G373" s="68"/>
      <c r="H373" s="69"/>
      <c r="I373" s="69"/>
      <c r="J373" s="69"/>
      <c r="K373" s="69"/>
      <c r="L373" s="69"/>
      <c r="M373" s="69"/>
      <c r="N373" s="69"/>
      <c r="O373" s="68"/>
      <c r="P373" s="37"/>
    </row>
    <row r="374" spans="1:16" x14ac:dyDescent="0.25">
      <c r="A374" s="68"/>
      <c r="B374" s="68"/>
      <c r="C374" s="68"/>
      <c r="D374" s="104" t="s">
        <v>469</v>
      </c>
      <c r="E374" s="68"/>
      <c r="F374" s="68"/>
      <c r="G374" s="68"/>
      <c r="H374" s="69"/>
      <c r="I374" s="69"/>
      <c r="J374" s="69"/>
      <c r="K374" s="69"/>
      <c r="L374" s="69"/>
      <c r="M374" s="69"/>
      <c r="N374" s="69"/>
      <c r="O374" s="68"/>
      <c r="P374" s="37"/>
    </row>
    <row r="375" spans="1:16" x14ac:dyDescent="0.25">
      <c r="A375" s="68"/>
      <c r="B375" s="68"/>
      <c r="C375" s="68"/>
      <c r="D375" s="104"/>
      <c r="E375" s="68"/>
      <c r="F375" s="68"/>
      <c r="G375" s="68"/>
      <c r="H375" s="69"/>
      <c r="I375" s="69"/>
      <c r="J375" s="69"/>
      <c r="K375" s="69"/>
      <c r="L375" s="69"/>
      <c r="M375" s="69"/>
      <c r="N375" s="69"/>
      <c r="O375" s="68"/>
      <c r="P375" s="37"/>
    </row>
    <row r="376" spans="1:16" x14ac:dyDescent="0.25">
      <c r="A376" s="110"/>
      <c r="B376" s="68"/>
      <c r="C376" s="68"/>
      <c r="D376" s="68"/>
      <c r="E376" s="110" t="s">
        <v>347</v>
      </c>
      <c r="F376" s="68"/>
      <c r="G376" s="110" t="s">
        <v>438</v>
      </c>
      <c r="H376" s="230">
        <v>9123919.0159670785</v>
      </c>
      <c r="I376" s="138" t="s">
        <v>314</v>
      </c>
      <c r="J376" s="125"/>
      <c r="K376" s="125"/>
      <c r="L376" s="125"/>
      <c r="M376" s="125"/>
      <c r="N376" s="69"/>
      <c r="O376" s="110" t="s">
        <v>594</v>
      </c>
      <c r="P376" s="37"/>
    </row>
    <row r="377" spans="1:16" x14ac:dyDescent="0.25">
      <c r="A377" s="68"/>
      <c r="B377" s="68"/>
      <c r="C377" s="68"/>
      <c r="D377" s="68"/>
      <c r="E377" s="104"/>
      <c r="F377" s="68"/>
      <c r="G377" s="68"/>
      <c r="H377" s="69"/>
      <c r="I377" s="69"/>
      <c r="J377" s="69"/>
      <c r="K377" s="69"/>
      <c r="L377" s="69"/>
      <c r="M377" s="69"/>
      <c r="N377" s="69"/>
      <c r="O377" s="68"/>
      <c r="P377" s="37"/>
    </row>
    <row r="378" spans="1:16" x14ac:dyDescent="0.25">
      <c r="A378" s="96"/>
      <c r="B378" s="96"/>
      <c r="C378" s="105" t="s">
        <v>631</v>
      </c>
      <c r="D378" s="105"/>
      <c r="E378" s="105"/>
      <c r="F378" s="105"/>
      <c r="G378" s="105"/>
      <c r="H378" s="106"/>
      <c r="I378" s="106"/>
      <c r="J378" s="106"/>
      <c r="K378" s="106"/>
      <c r="L378" s="106"/>
      <c r="M378" s="106"/>
      <c r="N378" s="106"/>
      <c r="O378" s="105"/>
      <c r="P378" s="37"/>
    </row>
    <row r="379" spans="1:16" x14ac:dyDescent="0.25">
      <c r="A379" s="68"/>
      <c r="B379" s="68"/>
      <c r="C379" s="104"/>
      <c r="D379" s="104"/>
      <c r="E379" s="68"/>
      <c r="F379" s="68"/>
      <c r="G379" s="68"/>
      <c r="H379" s="69"/>
      <c r="I379" s="69"/>
      <c r="J379" s="69"/>
      <c r="K379" s="69"/>
      <c r="L379" s="69"/>
      <c r="M379" s="69"/>
      <c r="N379" s="69"/>
      <c r="O379" s="68"/>
      <c r="P379" s="37"/>
    </row>
    <row r="380" spans="1:16" x14ac:dyDescent="0.25">
      <c r="A380" s="68"/>
      <c r="B380" s="68"/>
      <c r="C380" s="68"/>
      <c r="D380" s="104" t="s">
        <v>425</v>
      </c>
      <c r="E380" s="68"/>
      <c r="F380" s="68"/>
      <c r="G380" s="68"/>
      <c r="H380" s="69"/>
      <c r="I380" s="69"/>
      <c r="J380" s="69"/>
      <c r="K380" s="69"/>
      <c r="L380" s="69"/>
      <c r="M380" s="69"/>
      <c r="N380" s="69"/>
      <c r="O380" s="68"/>
      <c r="P380" s="37"/>
    </row>
    <row r="381" spans="1:16" x14ac:dyDescent="0.25">
      <c r="A381" s="68"/>
      <c r="B381" s="68"/>
      <c r="C381" s="68"/>
      <c r="D381" s="104"/>
      <c r="E381" s="68"/>
      <c r="F381" s="68"/>
      <c r="G381" s="68"/>
      <c r="H381" s="69"/>
      <c r="I381" s="69"/>
      <c r="J381" s="69"/>
      <c r="K381" s="69"/>
      <c r="L381" s="69"/>
      <c r="M381" s="69"/>
      <c r="N381" s="69"/>
      <c r="O381" s="68"/>
      <c r="P381" s="37"/>
    </row>
    <row r="382" spans="1:16" x14ac:dyDescent="0.25">
      <c r="A382" s="110"/>
      <c r="B382" s="68"/>
      <c r="C382" s="68"/>
      <c r="D382" s="104"/>
      <c r="E382" s="107" t="s">
        <v>176</v>
      </c>
      <c r="F382" s="68"/>
      <c r="G382" s="68"/>
      <c r="H382" s="69"/>
      <c r="I382" s="127" t="s">
        <v>314</v>
      </c>
      <c r="J382" s="69"/>
      <c r="K382" s="69"/>
      <c r="L382" s="69"/>
      <c r="M382" s="69"/>
      <c r="N382" s="69"/>
      <c r="O382" s="110" t="s">
        <v>595</v>
      </c>
      <c r="P382" s="37"/>
    </row>
    <row r="383" spans="1:16" x14ac:dyDescent="0.25">
      <c r="A383" s="68"/>
      <c r="B383" s="68"/>
      <c r="C383" s="68"/>
      <c r="D383" s="68"/>
      <c r="E383" s="104"/>
      <c r="F383" s="108" t="s">
        <v>166</v>
      </c>
      <c r="G383" s="108" t="s">
        <v>177</v>
      </c>
      <c r="H383" s="229">
        <v>1422.2</v>
      </c>
      <c r="I383" s="125"/>
      <c r="J383" s="125"/>
      <c r="K383" s="125"/>
      <c r="L383" s="125"/>
      <c r="M383" s="125"/>
      <c r="N383" s="69"/>
      <c r="O383" s="68"/>
      <c r="P383" s="37"/>
    </row>
    <row r="384" spans="1:16" x14ac:dyDescent="0.25">
      <c r="A384" s="68"/>
      <c r="B384" s="68"/>
      <c r="C384" s="68"/>
      <c r="D384" s="68"/>
      <c r="E384" s="68"/>
      <c r="F384" s="110" t="s">
        <v>40</v>
      </c>
      <c r="G384" s="110" t="s">
        <v>177</v>
      </c>
      <c r="H384" s="230">
        <v>7190.9</v>
      </c>
      <c r="I384" s="125"/>
      <c r="J384" s="125"/>
      <c r="K384" s="125"/>
      <c r="L384" s="125"/>
      <c r="M384" s="125"/>
      <c r="N384" s="69"/>
      <c r="O384" s="68"/>
      <c r="P384" s="37"/>
    </row>
    <row r="385" spans="1:16" x14ac:dyDescent="0.25">
      <c r="A385" s="68"/>
      <c r="B385" s="68"/>
      <c r="C385" s="68"/>
      <c r="D385" s="68"/>
      <c r="E385" s="68"/>
      <c r="F385" s="112" t="s">
        <v>165</v>
      </c>
      <c r="G385" s="112" t="s">
        <v>177</v>
      </c>
      <c r="H385" s="231">
        <v>16988.7</v>
      </c>
      <c r="I385" s="125"/>
      <c r="J385" s="125"/>
      <c r="K385" s="125"/>
      <c r="L385" s="125"/>
      <c r="M385" s="125"/>
      <c r="N385" s="69"/>
      <c r="O385" s="68"/>
      <c r="P385" s="37"/>
    </row>
    <row r="386" spans="1:16" x14ac:dyDescent="0.25">
      <c r="A386" s="68"/>
      <c r="B386" s="68"/>
      <c r="C386" s="68"/>
      <c r="D386" s="68"/>
      <c r="E386" s="68"/>
      <c r="F386" s="68"/>
      <c r="G386" s="68"/>
      <c r="H386" s="69"/>
      <c r="I386" s="69"/>
      <c r="J386" s="69"/>
      <c r="K386" s="69"/>
      <c r="L386" s="69"/>
      <c r="M386" s="69"/>
      <c r="N386" s="69"/>
      <c r="O386" s="68"/>
      <c r="P386" s="37"/>
    </row>
    <row r="387" spans="1:16" x14ac:dyDescent="0.25">
      <c r="A387" s="68"/>
      <c r="B387" s="96"/>
      <c r="C387" s="105" t="s">
        <v>632</v>
      </c>
      <c r="D387" s="105"/>
      <c r="E387" s="105"/>
      <c r="F387" s="105"/>
      <c r="G387" s="105"/>
      <c r="H387" s="106"/>
      <c r="I387" s="106"/>
      <c r="J387" s="106"/>
      <c r="K387" s="106"/>
      <c r="L387" s="106"/>
      <c r="M387" s="106"/>
      <c r="N387" s="106"/>
      <c r="O387" s="105"/>
      <c r="P387" s="37"/>
    </row>
    <row r="388" spans="1:16" x14ac:dyDescent="0.25">
      <c r="A388" s="68"/>
      <c r="B388" s="68"/>
      <c r="C388" s="104"/>
      <c r="D388" s="104"/>
      <c r="E388" s="68"/>
      <c r="F388" s="68"/>
      <c r="G388" s="68"/>
      <c r="H388" s="69"/>
      <c r="I388" s="69"/>
      <c r="J388" s="69"/>
      <c r="K388" s="69"/>
      <c r="L388" s="69"/>
      <c r="M388" s="69"/>
      <c r="N388" s="69"/>
      <c r="O388" s="68"/>
      <c r="P388" s="37"/>
    </row>
    <row r="389" spans="1:16" x14ac:dyDescent="0.25">
      <c r="A389" s="68"/>
      <c r="B389" s="68"/>
      <c r="C389" s="68"/>
      <c r="D389" s="104" t="s">
        <v>426</v>
      </c>
      <c r="E389" s="68"/>
      <c r="F389" s="68"/>
      <c r="G389" s="68"/>
      <c r="H389" s="69"/>
      <c r="I389" s="69"/>
      <c r="J389" s="69"/>
      <c r="K389" s="69"/>
      <c r="L389" s="69"/>
      <c r="M389" s="69"/>
      <c r="N389" s="69"/>
      <c r="O389" s="68"/>
      <c r="P389" s="37"/>
    </row>
    <row r="390" spans="1:16" x14ac:dyDescent="0.25">
      <c r="A390" s="68"/>
      <c r="B390" s="68"/>
      <c r="C390" s="68"/>
      <c r="D390" s="104"/>
      <c r="E390" s="68"/>
      <c r="F390" s="68"/>
      <c r="G390" s="68"/>
      <c r="H390" s="69"/>
      <c r="I390" s="69"/>
      <c r="J390" s="69"/>
      <c r="K390" s="69"/>
      <c r="L390" s="69"/>
      <c r="M390" s="69"/>
      <c r="N390" s="69"/>
      <c r="O390" s="68"/>
      <c r="P390" s="37"/>
    </row>
    <row r="391" spans="1:16" x14ac:dyDescent="0.25">
      <c r="A391" s="68"/>
      <c r="B391" s="68"/>
      <c r="C391" s="68"/>
      <c r="D391" s="68"/>
      <c r="E391" s="110" t="s">
        <v>424</v>
      </c>
      <c r="F391" s="68"/>
      <c r="G391" s="110" t="s">
        <v>177</v>
      </c>
      <c r="H391" s="230">
        <v>1278.4000000000001</v>
      </c>
      <c r="I391" s="138" t="s">
        <v>314</v>
      </c>
      <c r="J391" s="125"/>
      <c r="K391" s="125"/>
      <c r="L391" s="125"/>
      <c r="M391" s="125"/>
      <c r="N391" s="69"/>
      <c r="O391" s="143" t="s">
        <v>566</v>
      </c>
      <c r="P391" s="37"/>
    </row>
    <row r="392" spans="1:16" x14ac:dyDescent="0.25">
      <c r="A392" s="68"/>
      <c r="B392" s="68"/>
      <c r="C392" s="68"/>
      <c r="D392" s="68"/>
      <c r="E392" s="104"/>
      <c r="F392" s="68"/>
      <c r="G392" s="68"/>
      <c r="H392" s="69"/>
      <c r="I392" s="69"/>
      <c r="J392" s="69"/>
      <c r="K392" s="69"/>
      <c r="L392" s="69"/>
      <c r="M392" s="69"/>
      <c r="N392" s="69"/>
      <c r="O392" s="68"/>
      <c r="P392" s="37"/>
    </row>
    <row r="393" spans="1:16" x14ac:dyDescent="0.25">
      <c r="A393" s="96"/>
      <c r="B393" s="102" t="s">
        <v>30</v>
      </c>
      <c r="C393" s="102"/>
      <c r="D393" s="102"/>
      <c r="E393" s="102"/>
      <c r="F393" s="102"/>
      <c r="G393" s="102"/>
      <c r="H393" s="103"/>
      <c r="I393" s="103"/>
      <c r="J393" s="103"/>
      <c r="K393" s="103"/>
      <c r="L393" s="103"/>
      <c r="M393" s="103"/>
      <c r="N393" s="103"/>
      <c r="O393" s="102"/>
      <c r="P393" s="37"/>
    </row>
  </sheetData>
  <sheetProtection sheet="1"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 xr:uid="{00000000-0002-0000-0600-000000000000}"/>
    <dataValidation type="decimal" operator="lessThanOrEqual" allowBlank="1" showInputMessage="1" showErrorMessage="1" errorTitle="HV split" error="Input value less than or equal to 100%" promptTitle="HV split" prompt="Maximum value 100%" sqref="H26" xr:uid="{00000000-0002-0000-0600-000001000000}">
      <formula1>1</formula1>
    </dataValidation>
    <dataValidation type="decimal" operator="greaterThanOrEqual" allowBlank="1" showInputMessage="1" showErrorMessage="1" errorTitle="LV mains split" error="Insert value greater than or equal to 0%" promptTitle="LV mains split" prompt="Minimum value 0%" sqref="H19" xr:uid="{00000000-0002-0000-0600-000002000000}">
      <formula1>0</formula1>
    </dataValidation>
  </dataValidations>
  <hyperlinks>
    <hyperlink ref="B5" location="'Model map'!A1" display="Click here to return to model map" xr:uid="{54230775-1DED-428A-BD77-BDA021C120E6}"/>
    <hyperlink ref="B5:H5" location="'Model map'!A4" tooltip="Click to return to model map" display="'Model map'!A4" xr:uid="{6BFCA5C2-C81D-4D10-8FFD-1F7BBB97D594}"/>
    <hyperlink ref="B5:F5" location="'Model map'!A4" tooltip="Click to return to model map" display="'Model map'!A4" xr:uid="{E237DDEB-2241-407A-BA72-D057CB0EDFC4}"/>
    <hyperlink ref="A1" location="Index!A1" display="Index!A1" xr:uid="{370BE60C-D9DF-4506-8735-A43CFEC10A8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4" tint="0.59999389629810485"/>
  </sheetPr>
  <dimension ref="A1:CS14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94" width="20.7109375" customWidth="1"/>
    <col min="95" max="95" width="2.7109375" customWidth="1"/>
    <col min="96" max="96" width="40.7109375" customWidth="1"/>
    <col min="97" max="97" width="2.7109375" customWidth="1"/>
    <col min="98" max="16384" width="9.140625" hidden="1"/>
  </cols>
  <sheetData>
    <row r="1" spans="1:97" x14ac:dyDescent="0.25">
      <c r="A1" s="91" t="str">
        <f ca="1">MID(CELL("filename",A1),FIND("]",CELL("filename",A1))+1,255)</f>
        <v>MEAV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1"/>
      <c r="CS1" s="89"/>
    </row>
    <row r="2" spans="1:97" x14ac:dyDescent="0.25">
      <c r="A2" s="91" t="str">
        <f>Cover!D21&amp;" - "&amp;Cover!D23</f>
        <v>Electricity North West Limited - v1 Final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1"/>
      <c r="CS2" s="89"/>
    </row>
    <row r="3" spans="1:97" x14ac:dyDescent="0.25">
      <c r="A3" s="93" t="str">
        <f>Cover!D2&amp;" - "&amp;Cover!D8&amp;" v"&amp;Cover!D10&amp;" - "&amp;Cover!D19</f>
        <v>PCDM charging model - Release for charge setting v4 - 2022/23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4"/>
      <c r="CS3" s="90"/>
    </row>
    <row r="4" spans="1:97" s="1" customFormat="1" x14ac:dyDescent="0.25">
      <c r="A4" s="67" t="str">
        <f>H147 &amp; IF(H147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</row>
    <row r="5" spans="1:97" ht="45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99" t="s">
        <v>197</v>
      </c>
      <c r="K5" s="99" t="s">
        <v>199</v>
      </c>
      <c r="L5" s="99" t="s">
        <v>50</v>
      </c>
      <c r="M5" s="99" t="s">
        <v>200</v>
      </c>
      <c r="N5" s="99" t="s">
        <v>201</v>
      </c>
      <c r="O5" s="99" t="s">
        <v>202</v>
      </c>
      <c r="P5" s="99" t="s">
        <v>203</v>
      </c>
      <c r="Q5" s="99" t="s">
        <v>204</v>
      </c>
      <c r="R5" s="99" t="s">
        <v>205</v>
      </c>
      <c r="S5" s="99" t="s">
        <v>206</v>
      </c>
      <c r="T5" s="99" t="s">
        <v>207</v>
      </c>
      <c r="U5" s="99" t="s">
        <v>208</v>
      </c>
      <c r="V5" s="99" t="s">
        <v>209</v>
      </c>
      <c r="W5" s="99" t="s">
        <v>368</v>
      </c>
      <c r="X5" s="99" t="s">
        <v>369</v>
      </c>
      <c r="Y5" s="99" t="s">
        <v>370</v>
      </c>
      <c r="Z5" s="99" t="s">
        <v>371</v>
      </c>
      <c r="AA5" s="99" t="s">
        <v>64</v>
      </c>
      <c r="AB5" s="99" t="s">
        <v>65</v>
      </c>
      <c r="AC5" s="99" t="s">
        <v>210</v>
      </c>
      <c r="AD5" s="99" t="s">
        <v>211</v>
      </c>
      <c r="AE5" s="99" t="s">
        <v>212</v>
      </c>
      <c r="AF5" s="99" t="s">
        <v>372</v>
      </c>
      <c r="AG5" s="99" t="s">
        <v>373</v>
      </c>
      <c r="AH5" s="99" t="s">
        <v>71</v>
      </c>
      <c r="AI5" s="99" t="s">
        <v>72</v>
      </c>
      <c r="AJ5" s="99" t="s">
        <v>73</v>
      </c>
      <c r="AK5" s="99" t="s">
        <v>374</v>
      </c>
      <c r="AL5" s="99" t="s">
        <v>375</v>
      </c>
      <c r="AM5" s="99" t="s">
        <v>376</v>
      </c>
      <c r="AN5" s="99" t="s">
        <v>377</v>
      </c>
      <c r="AO5" s="99" t="s">
        <v>378</v>
      </c>
      <c r="AP5" s="99" t="s">
        <v>379</v>
      </c>
      <c r="AQ5" s="99" t="s">
        <v>80</v>
      </c>
      <c r="AR5" s="99" t="s">
        <v>380</v>
      </c>
      <c r="AS5" s="99" t="s">
        <v>381</v>
      </c>
      <c r="AT5" s="99" t="s">
        <v>382</v>
      </c>
      <c r="AU5" s="99" t="s">
        <v>383</v>
      </c>
      <c r="AV5" s="99" t="s">
        <v>384</v>
      </c>
      <c r="AW5" s="99" t="s">
        <v>385</v>
      </c>
      <c r="AX5" s="99" t="s">
        <v>213</v>
      </c>
      <c r="AY5" s="99" t="s">
        <v>214</v>
      </c>
      <c r="AZ5" s="99" t="s">
        <v>215</v>
      </c>
      <c r="BA5" s="99" t="s">
        <v>216</v>
      </c>
      <c r="BB5" s="99" t="s">
        <v>91</v>
      </c>
      <c r="BC5" s="99" t="s">
        <v>92</v>
      </c>
      <c r="BD5" s="99" t="s">
        <v>93</v>
      </c>
      <c r="BE5" s="99" t="s">
        <v>94</v>
      </c>
      <c r="BF5" s="99" t="s">
        <v>217</v>
      </c>
      <c r="BG5" s="99" t="s">
        <v>218</v>
      </c>
      <c r="BH5" s="99" t="s">
        <v>219</v>
      </c>
      <c r="BI5" s="99" t="s">
        <v>220</v>
      </c>
      <c r="BJ5" s="99" t="s">
        <v>221</v>
      </c>
      <c r="BK5" s="99" t="s">
        <v>222</v>
      </c>
      <c r="BL5" s="99" t="s">
        <v>223</v>
      </c>
      <c r="BM5" s="99" t="s">
        <v>386</v>
      </c>
      <c r="BN5" s="99" t="s">
        <v>387</v>
      </c>
      <c r="BO5" s="99" t="s">
        <v>388</v>
      </c>
      <c r="BP5" s="99" t="s">
        <v>389</v>
      </c>
      <c r="BQ5" s="99" t="s">
        <v>106</v>
      </c>
      <c r="BR5" s="99" t="s">
        <v>107</v>
      </c>
      <c r="BS5" s="99" t="s">
        <v>390</v>
      </c>
      <c r="BT5" s="99" t="s">
        <v>109</v>
      </c>
      <c r="BU5" s="99" t="s">
        <v>391</v>
      </c>
      <c r="BV5" s="99" t="s">
        <v>392</v>
      </c>
      <c r="BW5" s="99" t="s">
        <v>112</v>
      </c>
      <c r="BX5" s="99" t="s">
        <v>113</v>
      </c>
      <c r="BY5" s="99" t="s">
        <v>114</v>
      </c>
      <c r="BZ5" s="99" t="s">
        <v>224</v>
      </c>
      <c r="CA5" s="99" t="s">
        <v>225</v>
      </c>
      <c r="CB5" s="99" t="s">
        <v>117</v>
      </c>
      <c r="CC5" s="99" t="s">
        <v>118</v>
      </c>
      <c r="CD5" s="99" t="s">
        <v>119</v>
      </c>
      <c r="CE5" s="99" t="s">
        <v>226</v>
      </c>
      <c r="CF5" s="99" t="s">
        <v>227</v>
      </c>
      <c r="CG5" s="99" t="s">
        <v>228</v>
      </c>
      <c r="CH5" s="99" t="s">
        <v>367</v>
      </c>
      <c r="CI5" s="99" t="s">
        <v>393</v>
      </c>
      <c r="CJ5" s="99" t="s">
        <v>125</v>
      </c>
      <c r="CK5" s="99" t="s">
        <v>126</v>
      </c>
      <c r="CL5" s="99" t="s">
        <v>127</v>
      </c>
      <c r="CM5" s="99" t="s">
        <v>394</v>
      </c>
      <c r="CN5" s="99" t="s">
        <v>395</v>
      </c>
      <c r="CO5" s="99" t="s">
        <v>229</v>
      </c>
      <c r="CP5" s="99" t="s">
        <v>230</v>
      </c>
      <c r="CQ5" s="124"/>
      <c r="CR5" s="98" t="s">
        <v>34</v>
      </c>
      <c r="CS5" s="37"/>
    </row>
    <row r="6" spans="1:97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8"/>
      <c r="CS6" s="37"/>
    </row>
    <row r="7" spans="1:97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2"/>
      <c r="CS7" s="37"/>
    </row>
    <row r="8" spans="1:97" x14ac:dyDescent="0.25">
      <c r="A8" s="68"/>
      <c r="B8" s="68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8"/>
      <c r="CS8" s="37"/>
    </row>
    <row r="9" spans="1:97" x14ac:dyDescent="0.25">
      <c r="A9" s="68"/>
      <c r="B9" s="68"/>
      <c r="C9" s="104" t="s">
        <v>459</v>
      </c>
      <c r="D9" s="104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8"/>
      <c r="CS9" s="37"/>
    </row>
    <row r="10" spans="1:97" x14ac:dyDescent="0.25">
      <c r="A10" s="68"/>
      <c r="B10" s="68"/>
      <c r="C10" s="104" t="s">
        <v>460</v>
      </c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8"/>
      <c r="CS10" s="37"/>
    </row>
    <row r="11" spans="1:97" x14ac:dyDescent="0.25">
      <c r="A11" s="68"/>
      <c r="B11" s="68"/>
      <c r="C11" s="104" t="s">
        <v>728</v>
      </c>
      <c r="D11" s="104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8"/>
      <c r="CS11" s="37"/>
    </row>
    <row r="12" spans="1:97" x14ac:dyDescent="0.25">
      <c r="A12" s="68"/>
      <c r="B12" s="68"/>
      <c r="C12" s="104"/>
      <c r="D12" s="104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8"/>
      <c r="CS12" s="37"/>
    </row>
    <row r="13" spans="1:97" x14ac:dyDescent="0.25">
      <c r="A13" s="68"/>
      <c r="B13" s="102" t="s">
        <v>22</v>
      </c>
      <c r="C13" s="102"/>
      <c r="D13" s="102"/>
      <c r="E13" s="102"/>
      <c r="F13" s="102"/>
      <c r="G13" s="102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2"/>
      <c r="CS13" s="37"/>
    </row>
    <row r="14" spans="1:97" x14ac:dyDescent="0.25">
      <c r="A14" s="68"/>
      <c r="B14" s="68"/>
      <c r="C14" s="68"/>
      <c r="D14" s="68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8"/>
      <c r="CS14" s="37"/>
    </row>
    <row r="15" spans="1:97" x14ac:dyDescent="0.25">
      <c r="A15" s="68"/>
      <c r="B15" s="68"/>
      <c r="C15" s="104" t="s">
        <v>501</v>
      </c>
      <c r="D15" s="104"/>
      <c r="E15" s="68"/>
      <c r="F15" s="68"/>
      <c r="G15" s="68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8"/>
      <c r="CS15" s="37"/>
    </row>
    <row r="16" spans="1:97" x14ac:dyDescent="0.25">
      <c r="A16" s="68"/>
      <c r="B16" s="68"/>
      <c r="C16" s="104" t="s">
        <v>683</v>
      </c>
      <c r="D16" s="104"/>
      <c r="E16" s="68"/>
      <c r="F16" s="68"/>
      <c r="G16" s="68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8"/>
      <c r="CS16" s="37"/>
    </row>
    <row r="17" spans="1:97" x14ac:dyDescent="0.25">
      <c r="A17" s="68"/>
      <c r="B17" s="68"/>
      <c r="C17" s="104"/>
      <c r="D17" s="104"/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8"/>
      <c r="CS17" s="37"/>
    </row>
    <row r="18" spans="1:97" x14ac:dyDescent="0.25">
      <c r="A18" s="68"/>
      <c r="B18" s="96"/>
      <c r="C18" s="105" t="s">
        <v>635</v>
      </c>
      <c r="D18" s="105"/>
      <c r="E18" s="105"/>
      <c r="F18" s="105"/>
      <c r="G18" s="105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5"/>
      <c r="CS18" s="37"/>
    </row>
    <row r="19" spans="1:97" x14ac:dyDescent="0.25">
      <c r="A19" s="68"/>
      <c r="B19" s="68"/>
      <c r="C19" s="104"/>
      <c r="D19" s="104"/>
      <c r="E19" s="68"/>
      <c r="F19" s="68"/>
      <c r="G19" s="68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8"/>
      <c r="CS19" s="37"/>
    </row>
    <row r="20" spans="1:97" x14ac:dyDescent="0.25">
      <c r="A20" s="68"/>
      <c r="B20" s="68"/>
      <c r="C20" s="68"/>
      <c r="D20" s="104"/>
      <c r="E20" s="110" t="str">
        <f>'DNO inputs'!E60</f>
        <v>MEAV asset count (km if noted), by asset type</v>
      </c>
      <c r="F20" s="68"/>
      <c r="G20" s="110" t="str">
        <f>'DNO inputs'!G61</f>
        <v>units</v>
      </c>
      <c r="H20" s="125"/>
      <c r="I20" s="125"/>
      <c r="J20" s="147">
        <f>'DNO inputs'!H61</f>
        <v>2269.9125879231683</v>
      </c>
      <c r="K20" s="147">
        <f>'DNO inputs'!H62</f>
        <v>98345.912216088545</v>
      </c>
      <c r="L20" s="147">
        <f>'DNO inputs'!H63</f>
        <v>60466.380003209</v>
      </c>
      <c r="M20" s="147">
        <f>'DNO inputs'!H64</f>
        <v>4612.8269014203379</v>
      </c>
      <c r="N20" s="147">
        <f>'DNO inputs'!H65</f>
        <v>4483.2569974058897</v>
      </c>
      <c r="O20" s="147">
        <f>'DNO inputs'!H66</f>
        <v>19315.005000000001</v>
      </c>
      <c r="P20" s="147">
        <f>'DNO inputs'!H67</f>
        <v>2352058.6290290575</v>
      </c>
      <c r="Q20" s="147">
        <f>'DNO inputs'!H68</f>
        <v>3191</v>
      </c>
      <c r="R20" s="147">
        <f>'DNO inputs'!H69</f>
        <v>6908</v>
      </c>
      <c r="S20" s="147">
        <f>'DNO inputs'!H70</f>
        <v>6237</v>
      </c>
      <c r="T20" s="147">
        <f>'DNO inputs'!H71</f>
        <v>18880.694598272767</v>
      </c>
      <c r="U20" s="147">
        <f>'DNO inputs'!H72</f>
        <v>19878</v>
      </c>
      <c r="V20" s="147">
        <f>'DNO inputs'!H73</f>
        <v>0</v>
      </c>
      <c r="W20" s="147">
        <f>'DNO inputs'!H74</f>
        <v>7768.9155383933221</v>
      </c>
      <c r="X20" s="147">
        <f>'DNO inputs'!H75</f>
        <v>27</v>
      </c>
      <c r="Y20" s="147">
        <f>'DNO inputs'!H76</f>
        <v>0</v>
      </c>
      <c r="Z20" s="147">
        <f>'DNO inputs'!H77</f>
        <v>0</v>
      </c>
      <c r="AA20" s="147">
        <f>'DNO inputs'!H78</f>
        <v>99519.426920230515</v>
      </c>
      <c r="AB20" s="147">
        <f>'DNO inputs'!H79</f>
        <v>0</v>
      </c>
      <c r="AC20" s="147">
        <f>'DNO inputs'!H80</f>
        <v>12867.951291556556</v>
      </c>
      <c r="AD20" s="147">
        <f>'DNO inputs'!H81</f>
        <v>0</v>
      </c>
      <c r="AE20" s="147">
        <f>'DNO inputs'!H82</f>
        <v>22</v>
      </c>
      <c r="AF20" s="147">
        <f>'DNO inputs'!H83</f>
        <v>818</v>
      </c>
      <c r="AG20" s="147">
        <f>'DNO inputs'!H84</f>
        <v>10480</v>
      </c>
      <c r="AH20" s="147">
        <f>'DNO inputs'!H85</f>
        <v>98</v>
      </c>
      <c r="AI20" s="147">
        <f>'DNO inputs'!H86</f>
        <v>14136</v>
      </c>
      <c r="AJ20" s="147">
        <f>'DNO inputs'!H87</f>
        <v>10373</v>
      </c>
      <c r="AK20" s="147">
        <f>'DNO inputs'!H88</f>
        <v>9691</v>
      </c>
      <c r="AL20" s="147">
        <f>'DNO inputs'!H89</f>
        <v>6</v>
      </c>
      <c r="AM20" s="147">
        <f>'DNO inputs'!H90</f>
        <v>0</v>
      </c>
      <c r="AN20" s="147">
        <f>'DNO inputs'!H91</f>
        <v>0</v>
      </c>
      <c r="AO20" s="147">
        <f>'DNO inputs'!H92</f>
        <v>0</v>
      </c>
      <c r="AP20" s="147">
        <f>'DNO inputs'!H93</f>
        <v>0</v>
      </c>
      <c r="AQ20" s="147">
        <f>'DNO inputs'!H94</f>
        <v>0</v>
      </c>
      <c r="AR20" s="147">
        <f>'DNO inputs'!H95</f>
        <v>0</v>
      </c>
      <c r="AS20" s="147">
        <f>'DNO inputs'!H96</f>
        <v>0</v>
      </c>
      <c r="AT20" s="147">
        <f>'DNO inputs'!H97</f>
        <v>16930</v>
      </c>
      <c r="AU20" s="147">
        <f>'DNO inputs'!H98</f>
        <v>16262</v>
      </c>
      <c r="AV20" s="147">
        <f>'DNO inputs'!H99</f>
        <v>0</v>
      </c>
      <c r="AW20" s="147">
        <f>'DNO inputs'!H100</f>
        <v>0</v>
      </c>
      <c r="AX20" s="147">
        <f>'DNO inputs'!H101</f>
        <v>1050.4000000000001</v>
      </c>
      <c r="AY20" s="147">
        <f>'DNO inputs'!H102</f>
        <v>309</v>
      </c>
      <c r="AZ20" s="147">
        <f>'DNO inputs'!H103</f>
        <v>0</v>
      </c>
      <c r="BA20" s="147">
        <f>'DNO inputs'!H104</f>
        <v>0</v>
      </c>
      <c r="BB20" s="147">
        <f>'DNO inputs'!H105</f>
        <v>12500</v>
      </c>
      <c r="BC20" s="147">
        <f>'DNO inputs'!H106</f>
        <v>711</v>
      </c>
      <c r="BD20" s="147">
        <f>'DNO inputs'!H107</f>
        <v>0</v>
      </c>
      <c r="BE20" s="147">
        <f>'DNO inputs'!H108</f>
        <v>0</v>
      </c>
      <c r="BF20" s="147">
        <f>'DNO inputs'!H109</f>
        <v>1616.383</v>
      </c>
      <c r="BG20" s="147">
        <f>'DNO inputs'!H110</f>
        <v>364.13400000000001</v>
      </c>
      <c r="BH20" s="147">
        <f>'DNO inputs'!H111</f>
        <v>261</v>
      </c>
      <c r="BI20" s="147">
        <f>'DNO inputs'!H112</f>
        <v>0</v>
      </c>
      <c r="BJ20" s="147">
        <f>'DNO inputs'!H113</f>
        <v>0</v>
      </c>
      <c r="BK20" s="147">
        <f>'DNO inputs'!H114</f>
        <v>0</v>
      </c>
      <c r="BL20" s="147">
        <f>'DNO inputs'!H115</f>
        <v>0</v>
      </c>
      <c r="BM20" s="147">
        <f>'DNO inputs'!H116</f>
        <v>1441</v>
      </c>
      <c r="BN20" s="147">
        <f>'DNO inputs'!H117</f>
        <v>158</v>
      </c>
      <c r="BO20" s="147">
        <f>'DNO inputs'!H118</f>
        <v>63</v>
      </c>
      <c r="BP20" s="147">
        <f>'DNO inputs'!H119</f>
        <v>106</v>
      </c>
      <c r="BQ20" s="147">
        <f>'DNO inputs'!H120</f>
        <v>6</v>
      </c>
      <c r="BR20" s="147">
        <f>'DNO inputs'!H121</f>
        <v>75</v>
      </c>
      <c r="BS20" s="147">
        <f>'DNO inputs'!H122</f>
        <v>0</v>
      </c>
      <c r="BT20" s="147">
        <f>'DNO inputs'!H123</f>
        <v>0</v>
      </c>
      <c r="BU20" s="147">
        <f>'DNO inputs'!H124</f>
        <v>0</v>
      </c>
      <c r="BV20" s="147">
        <f>'DNO inputs'!H125</f>
        <v>696</v>
      </c>
      <c r="BW20" s="147">
        <f>'DNO inputs'!H126</f>
        <v>637</v>
      </c>
      <c r="BX20" s="147">
        <f>'DNO inputs'!H127</f>
        <v>0</v>
      </c>
      <c r="BY20" s="147">
        <f>'DNO inputs'!H128</f>
        <v>0</v>
      </c>
      <c r="BZ20" s="147">
        <f>'DNO inputs'!H129</f>
        <v>32</v>
      </c>
      <c r="CA20" s="147">
        <f>'DNO inputs'!H130</f>
        <v>1546.8</v>
      </c>
      <c r="CB20" s="147">
        <f>'DNO inputs'!H131</f>
        <v>52</v>
      </c>
      <c r="CC20" s="147">
        <f>'DNO inputs'!H132</f>
        <v>3125</v>
      </c>
      <c r="CD20" s="147">
        <f>'DNO inputs'!H133</f>
        <v>6226</v>
      </c>
      <c r="CE20" s="147">
        <f>'DNO inputs'!H134</f>
        <v>212.88</v>
      </c>
      <c r="CF20" s="147">
        <f>'DNO inputs'!H135</f>
        <v>166.32</v>
      </c>
      <c r="CG20" s="147">
        <f>'DNO inputs'!H136</f>
        <v>5</v>
      </c>
      <c r="CH20" s="147">
        <f>'DNO inputs'!H137</f>
        <v>0</v>
      </c>
      <c r="CI20" s="147">
        <f>'DNO inputs'!H138</f>
        <v>175</v>
      </c>
      <c r="CJ20" s="147">
        <f>'DNO inputs'!H139</f>
        <v>1010</v>
      </c>
      <c r="CK20" s="147">
        <f>'DNO inputs'!H140</f>
        <v>153</v>
      </c>
      <c r="CL20" s="147">
        <f>'DNO inputs'!H141</f>
        <v>142</v>
      </c>
      <c r="CM20" s="147">
        <f>'DNO inputs'!H142</f>
        <v>0</v>
      </c>
      <c r="CN20" s="147">
        <f>'DNO inputs'!H143</f>
        <v>449</v>
      </c>
      <c r="CO20" s="147">
        <f>'DNO inputs'!H144</f>
        <v>650</v>
      </c>
      <c r="CP20" s="147">
        <f>'DNO inputs'!H145</f>
        <v>1077</v>
      </c>
      <c r="CQ20" s="69"/>
      <c r="CR20" s="68"/>
      <c r="CS20" s="37"/>
    </row>
    <row r="21" spans="1:97" x14ac:dyDescent="0.25">
      <c r="A21" s="68"/>
      <c r="B21" s="68"/>
      <c r="C21" s="68"/>
      <c r="D21" s="68"/>
      <c r="E21" s="110" t="str">
        <f>'DNO inputs'!E151</f>
        <v>MEAV per unit, by asset type</v>
      </c>
      <c r="F21" s="68"/>
      <c r="G21" s="110" t="str">
        <f>'DNO inputs'!G152</f>
        <v>£ per unit</v>
      </c>
      <c r="H21" s="125"/>
      <c r="I21" s="125"/>
      <c r="J21" s="147">
        <f>'DNO inputs'!H152</f>
        <v>27528.494505681105</v>
      </c>
      <c r="K21" s="147">
        <f>'DNO inputs'!H153</f>
        <v>681.74660799481308</v>
      </c>
      <c r="L21" s="147">
        <f>'DNO inputs'!H154</f>
        <v>1527.779453636246</v>
      </c>
      <c r="M21" s="147">
        <f>'DNO inputs'!H155</f>
        <v>88045.253901895238</v>
      </c>
      <c r="N21" s="147">
        <f>'DNO inputs'!H156</f>
        <v>88045.253901895238</v>
      </c>
      <c r="O21" s="147">
        <f>'DNO inputs'!H157</f>
        <v>88045.253901895238</v>
      </c>
      <c r="P21" s="147">
        <f>'DNO inputs'!H158</f>
        <v>1060.2953824340386</v>
      </c>
      <c r="Q21" s="147">
        <f>'DNO inputs'!H159</f>
        <v>7870.0352428272736</v>
      </c>
      <c r="R21" s="147">
        <f>'DNO inputs'!H160</f>
        <v>7824.7094898122386</v>
      </c>
      <c r="S21" s="147">
        <f>'DNO inputs'!H161</f>
        <v>7870.0352428272736</v>
      </c>
      <c r="T21" s="147">
        <f>'DNO inputs'!H162</f>
        <v>5120.6392645214955</v>
      </c>
      <c r="U21" s="147">
        <f>'DNO inputs'!H163</f>
        <v>0</v>
      </c>
      <c r="V21" s="147">
        <f>'DNO inputs'!H164</f>
        <v>0</v>
      </c>
      <c r="W21" s="147">
        <f>'DNO inputs'!H165</f>
        <v>11909.25734153618</v>
      </c>
      <c r="X21" s="147">
        <f>'DNO inputs'!H166</f>
        <v>22212.595097048637</v>
      </c>
      <c r="Y21" s="147">
        <f>'DNO inputs'!H167</f>
        <v>0</v>
      </c>
      <c r="Z21" s="147">
        <f>'DNO inputs'!H168</f>
        <v>0</v>
      </c>
      <c r="AA21" s="147">
        <f>'DNO inputs'!H169</f>
        <v>3005.9101505303329</v>
      </c>
      <c r="AB21" s="147">
        <f>'DNO inputs'!H170</f>
        <v>0</v>
      </c>
      <c r="AC21" s="147">
        <f>'DNO inputs'!H171</f>
        <v>116046.94413704099</v>
      </c>
      <c r="AD21" s="147">
        <f>'DNO inputs'!H172</f>
        <v>0</v>
      </c>
      <c r="AE21" s="147">
        <f>'DNO inputs'!H173</f>
        <v>348140.83241112297</v>
      </c>
      <c r="AF21" s="147">
        <f>'DNO inputs'!H174</f>
        <v>15888.864341752473</v>
      </c>
      <c r="AG21" s="147">
        <f>'DNO inputs'!H175</f>
        <v>41499.656717784826</v>
      </c>
      <c r="AH21" s="147">
        <f>'DNO inputs'!H176</f>
        <v>5075.0740882301188</v>
      </c>
      <c r="AI21" s="147">
        <f>'DNO inputs'!H177</f>
        <v>11282.999613216058</v>
      </c>
      <c r="AJ21" s="147">
        <f>'DNO inputs'!H178</f>
        <v>19568.784498245241</v>
      </c>
      <c r="AK21" s="147">
        <f>'DNO inputs'!H179</f>
        <v>5075.0740882301188</v>
      </c>
      <c r="AL21" s="147">
        <f>'DNO inputs'!H180</f>
        <v>11282.999613216058</v>
      </c>
      <c r="AM21" s="147">
        <f>'DNO inputs'!H181</f>
        <v>0</v>
      </c>
      <c r="AN21" s="147">
        <f>'DNO inputs'!H182</f>
        <v>0</v>
      </c>
      <c r="AO21" s="147">
        <f>'DNO inputs'!H183</f>
        <v>0</v>
      </c>
      <c r="AP21" s="147">
        <f>'DNO inputs'!H184</f>
        <v>0</v>
      </c>
      <c r="AQ21" s="147">
        <f>'DNO inputs'!H185</f>
        <v>0</v>
      </c>
      <c r="AR21" s="147">
        <f>'DNO inputs'!H186</f>
        <v>0</v>
      </c>
      <c r="AS21" s="147">
        <f>'DNO inputs'!H187</f>
        <v>0</v>
      </c>
      <c r="AT21" s="147">
        <f>'DNO inputs'!H188</f>
        <v>4450.7903505956874</v>
      </c>
      <c r="AU21" s="147">
        <f>'DNO inputs'!H189</f>
        <v>15399.77711977631</v>
      </c>
      <c r="AV21" s="147">
        <f>'DNO inputs'!H190</f>
        <v>0</v>
      </c>
      <c r="AW21" s="147">
        <f>'DNO inputs'!H191</f>
        <v>0</v>
      </c>
      <c r="AX21" s="147">
        <f>'DNO inputs'!H192</f>
        <v>23370.703329731139</v>
      </c>
      <c r="AY21" s="147">
        <f>'DNO inputs'!H193</f>
        <v>72934.213733907382</v>
      </c>
      <c r="AZ21" s="147">
        <f>'DNO inputs'!H194</f>
        <v>0</v>
      </c>
      <c r="BA21" s="147">
        <f>'DNO inputs'!H195</f>
        <v>0</v>
      </c>
      <c r="BB21" s="147">
        <f>'DNO inputs'!H196</f>
        <v>5970.2809142872547</v>
      </c>
      <c r="BC21" s="147">
        <f>'DNO inputs'!H197</f>
        <v>38899.901260517683</v>
      </c>
      <c r="BD21" s="147">
        <f>'DNO inputs'!H198</f>
        <v>0</v>
      </c>
      <c r="BE21" s="147">
        <f>'DNO inputs'!H199</f>
        <v>0</v>
      </c>
      <c r="BF21" s="147">
        <f>'DNO inputs'!H200</f>
        <v>317530.30926606024</v>
      </c>
      <c r="BG21" s="147">
        <f>'DNO inputs'!H201</f>
        <v>317530.30926606024</v>
      </c>
      <c r="BH21" s="147">
        <f>'DNO inputs'!H202</f>
        <v>317530.30926606024</v>
      </c>
      <c r="BI21" s="147">
        <f>'DNO inputs'!H203</f>
        <v>0</v>
      </c>
      <c r="BJ21" s="147">
        <f>'DNO inputs'!H204</f>
        <v>0</v>
      </c>
      <c r="BK21" s="147">
        <f>'DNO inputs'!H205</f>
        <v>0</v>
      </c>
      <c r="BL21" s="147">
        <f>'DNO inputs'!H206</f>
        <v>0</v>
      </c>
      <c r="BM21" s="147">
        <f>'DNO inputs'!H207</f>
        <v>110751.15463922994</v>
      </c>
      <c r="BN21" s="147">
        <f>'DNO inputs'!H208</f>
        <v>110751.15463922994</v>
      </c>
      <c r="BO21" s="147">
        <f>'DNO inputs'!H209</f>
        <v>110751.15463922994</v>
      </c>
      <c r="BP21" s="147">
        <f>'DNO inputs'!H210</f>
        <v>36917.051546409981</v>
      </c>
      <c r="BQ21" s="147">
        <f>'DNO inputs'!H211</f>
        <v>110751.15463922994</v>
      </c>
      <c r="BR21" s="147">
        <f>'DNO inputs'!H212</f>
        <v>110751.15463922994</v>
      </c>
      <c r="BS21" s="147">
        <f>'DNO inputs'!H213</f>
        <v>0</v>
      </c>
      <c r="BT21" s="147">
        <f>'DNO inputs'!H214</f>
        <v>0</v>
      </c>
      <c r="BU21" s="147">
        <f>'DNO inputs'!H215</f>
        <v>0</v>
      </c>
      <c r="BV21" s="147">
        <f>'DNO inputs'!H216</f>
        <v>609771.07499013655</v>
      </c>
      <c r="BW21" s="147">
        <f>'DNO inputs'!H217</f>
        <v>0</v>
      </c>
      <c r="BX21" s="147">
        <f>'DNO inputs'!H218</f>
        <v>0</v>
      </c>
      <c r="BY21" s="147">
        <f>'DNO inputs'!H219</f>
        <v>0</v>
      </c>
      <c r="BZ21" s="147">
        <f>'DNO inputs'!H220</f>
        <v>38141.052519316516</v>
      </c>
      <c r="CA21" s="147">
        <f>'DNO inputs'!H221</f>
        <v>114423.15755794955</v>
      </c>
      <c r="CB21" s="147">
        <f>'DNO inputs'!H222</f>
        <v>17444.739883096485</v>
      </c>
      <c r="CC21" s="147">
        <f>'DNO inputs'!H223</f>
        <v>52334.219649289458</v>
      </c>
      <c r="CD21" s="147">
        <f>'DNO inputs'!H224</f>
        <v>7062.4033436757409</v>
      </c>
      <c r="CE21" s="147">
        <f>'DNO inputs'!H225</f>
        <v>1004103.3964654554</v>
      </c>
      <c r="CF21" s="147">
        <f>'DNO inputs'!H226</f>
        <v>1004103.3964654554</v>
      </c>
      <c r="CG21" s="147">
        <f>'DNO inputs'!H227</f>
        <v>1004103.3964654554</v>
      </c>
      <c r="CH21" s="147">
        <f>'DNO inputs'!H228</f>
        <v>0</v>
      </c>
      <c r="CI21" s="147">
        <f>'DNO inputs'!H229</f>
        <v>1138443.0824146075</v>
      </c>
      <c r="CJ21" s="147">
        <f>'DNO inputs'!H230</f>
        <v>1138443.0824146075</v>
      </c>
      <c r="CK21" s="147">
        <f>'DNO inputs'!H231</f>
        <v>1298754.9844386983</v>
      </c>
      <c r="CL21" s="147">
        <f>'DNO inputs'!H232</f>
        <v>0</v>
      </c>
      <c r="CM21" s="147">
        <f>'DNO inputs'!H233</f>
        <v>0</v>
      </c>
      <c r="CN21" s="147">
        <f>'DNO inputs'!H234</f>
        <v>33200</v>
      </c>
      <c r="CO21" s="147">
        <f>'DNO inputs'!H235</f>
        <v>33200</v>
      </c>
      <c r="CP21" s="147">
        <f>'DNO inputs'!H236</f>
        <v>33200</v>
      </c>
      <c r="CQ21" s="69"/>
      <c r="CR21" s="68"/>
      <c r="CS21" s="37"/>
    </row>
    <row r="22" spans="1:97" x14ac:dyDescent="0.25">
      <c r="A22" s="68"/>
      <c r="B22" s="68"/>
      <c r="C22" s="68"/>
      <c r="D22" s="68"/>
      <c r="E22" s="110" t="str">
        <f>'Fixed inputs'!E17</f>
        <v>One million</v>
      </c>
      <c r="F22" s="68"/>
      <c r="G22" s="110" t="str">
        <f>'Fixed inputs'!G17</f>
        <v>scalar</v>
      </c>
      <c r="H22" s="147">
        <f>'Fixed inputs'!H17</f>
        <v>1000000</v>
      </c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69"/>
      <c r="CR22" s="68"/>
      <c r="CS22" s="37"/>
    </row>
    <row r="23" spans="1:97" x14ac:dyDescent="0.25">
      <c r="A23" s="68"/>
      <c r="B23" s="68"/>
      <c r="C23" s="68"/>
      <c r="D23" s="68"/>
      <c r="E23" s="104"/>
      <c r="F23" s="68"/>
      <c r="G23" s="68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8"/>
      <c r="CS23" s="37"/>
    </row>
    <row r="24" spans="1:97" x14ac:dyDescent="0.25">
      <c r="A24" s="110"/>
      <c r="B24" s="68"/>
      <c r="C24" s="68"/>
      <c r="D24" s="68"/>
      <c r="E24" s="110" t="s">
        <v>277</v>
      </c>
      <c r="F24" s="68"/>
      <c r="G24" s="110" t="s">
        <v>440</v>
      </c>
      <c r="H24" s="125"/>
      <c r="I24" s="138" t="s">
        <v>314</v>
      </c>
      <c r="J24" s="125">
        <f>J20 * J21 / $H22</f>
        <v>62.48727620501932</v>
      </c>
      <c r="K24" s="125">
        <f t="shared" ref="K24:BV24" si="0">K20 * K21 / $H22</f>
        <v>67.046992063474008</v>
      </c>
      <c r="L24" s="125">
        <f t="shared" si="0"/>
        <v>92.379293004664277</v>
      </c>
      <c r="M24" s="125">
        <f t="shared" si="0"/>
        <v>406.13751574104629</v>
      </c>
      <c r="N24" s="125">
        <f t="shared" si="0"/>
        <v>394.72950064405006</v>
      </c>
      <c r="O24" s="125">
        <f t="shared" si="0"/>
        <v>1700.5945193413761</v>
      </c>
      <c r="P24" s="125">
        <f t="shared" si="0"/>
        <v>2493.876903573645</v>
      </c>
      <c r="Q24" s="125">
        <f t="shared" si="0"/>
        <v>25.113282459861828</v>
      </c>
      <c r="R24" s="125">
        <f t="shared" si="0"/>
        <v>54.053093155622946</v>
      </c>
      <c r="S24" s="125">
        <f t="shared" si="0"/>
        <v>49.085409809513706</v>
      </c>
      <c r="T24" s="125">
        <f t="shared" si="0"/>
        <v>96.68122610135444</v>
      </c>
      <c r="U24" s="125">
        <f t="shared" si="0"/>
        <v>0</v>
      </c>
      <c r="V24" s="125">
        <f t="shared" si="0"/>
        <v>0</v>
      </c>
      <c r="W24" s="125">
        <f t="shared" si="0"/>
        <v>92.522014411385172</v>
      </c>
      <c r="X24" s="125">
        <f t="shared" si="0"/>
        <v>0.59974006762031329</v>
      </c>
      <c r="Y24" s="125">
        <f t="shared" si="0"/>
        <v>0</v>
      </c>
      <c r="Z24" s="125">
        <f t="shared" si="0"/>
        <v>0</v>
      </c>
      <c r="AA24" s="125">
        <f t="shared" si="0"/>
        <v>299.1464555544826</v>
      </c>
      <c r="AB24" s="125">
        <f t="shared" si="0"/>
        <v>0</v>
      </c>
      <c r="AC24" s="125">
        <f t="shared" si="0"/>
        <v>1493.286424689428</v>
      </c>
      <c r="AD24" s="125">
        <f t="shared" si="0"/>
        <v>0</v>
      </c>
      <c r="AE24" s="125">
        <f t="shared" si="0"/>
        <v>7.659098313044705</v>
      </c>
      <c r="AF24" s="125">
        <f t="shared" si="0"/>
        <v>12.997091031553522</v>
      </c>
      <c r="AG24" s="125">
        <f t="shared" si="0"/>
        <v>434.91640240238502</v>
      </c>
      <c r="AH24" s="125">
        <f t="shared" si="0"/>
        <v>0.49735726064655167</v>
      </c>
      <c r="AI24" s="125">
        <f t="shared" si="0"/>
        <v>159.49648253242219</v>
      </c>
      <c r="AJ24" s="125">
        <f t="shared" si="0"/>
        <v>202.98700160029787</v>
      </c>
      <c r="AK24" s="125">
        <f t="shared" si="0"/>
        <v>49.182542989038083</v>
      </c>
      <c r="AL24" s="125">
        <f t="shared" si="0"/>
        <v>6.7697997679296337E-2</v>
      </c>
      <c r="AM24" s="125">
        <f t="shared" si="0"/>
        <v>0</v>
      </c>
      <c r="AN24" s="125">
        <f t="shared" si="0"/>
        <v>0</v>
      </c>
      <c r="AO24" s="125">
        <f t="shared" si="0"/>
        <v>0</v>
      </c>
      <c r="AP24" s="125">
        <f t="shared" si="0"/>
        <v>0</v>
      </c>
      <c r="AQ24" s="125">
        <f t="shared" si="0"/>
        <v>0</v>
      </c>
      <c r="AR24" s="125">
        <f t="shared" si="0"/>
        <v>0</v>
      </c>
      <c r="AS24" s="125">
        <f t="shared" si="0"/>
        <v>0</v>
      </c>
      <c r="AT24" s="125">
        <f t="shared" si="0"/>
        <v>75.35188063558499</v>
      </c>
      <c r="AU24" s="125">
        <f t="shared" si="0"/>
        <v>250.43117552180237</v>
      </c>
      <c r="AV24" s="125">
        <f t="shared" si="0"/>
        <v>0</v>
      </c>
      <c r="AW24" s="125">
        <f t="shared" si="0"/>
        <v>0</v>
      </c>
      <c r="AX24" s="125">
        <f t="shared" si="0"/>
        <v>24.548586777549591</v>
      </c>
      <c r="AY24" s="125">
        <f t="shared" si="0"/>
        <v>22.536672043777379</v>
      </c>
      <c r="AZ24" s="125">
        <f t="shared" si="0"/>
        <v>0</v>
      </c>
      <c r="BA24" s="125">
        <f t="shared" si="0"/>
        <v>0</v>
      </c>
      <c r="BB24" s="125">
        <f t="shared" si="0"/>
        <v>74.628511428590684</v>
      </c>
      <c r="BC24" s="125">
        <f t="shared" si="0"/>
        <v>27.657829796228075</v>
      </c>
      <c r="BD24" s="125">
        <f t="shared" si="0"/>
        <v>0</v>
      </c>
      <c r="BE24" s="125">
        <f t="shared" si="0"/>
        <v>0</v>
      </c>
      <c r="BF24" s="125">
        <f t="shared" si="0"/>
        <v>513.2505938824022</v>
      </c>
      <c r="BG24" s="125">
        <f t="shared" si="0"/>
        <v>115.62358163428758</v>
      </c>
      <c r="BH24" s="125">
        <f t="shared" si="0"/>
        <v>82.875410718441728</v>
      </c>
      <c r="BI24" s="125">
        <f t="shared" si="0"/>
        <v>0</v>
      </c>
      <c r="BJ24" s="125">
        <f t="shared" si="0"/>
        <v>0</v>
      </c>
      <c r="BK24" s="125">
        <f t="shared" si="0"/>
        <v>0</v>
      </c>
      <c r="BL24" s="125">
        <f t="shared" si="0"/>
        <v>0</v>
      </c>
      <c r="BM24" s="125">
        <f t="shared" si="0"/>
        <v>159.59241383513034</v>
      </c>
      <c r="BN24" s="125">
        <f t="shared" si="0"/>
        <v>17.498682432998329</v>
      </c>
      <c r="BO24" s="125">
        <f t="shared" si="0"/>
        <v>6.9773227422714861</v>
      </c>
      <c r="BP24" s="125">
        <f t="shared" si="0"/>
        <v>3.9132074639194578</v>
      </c>
      <c r="BQ24" s="125">
        <f t="shared" si="0"/>
        <v>0.66450692783537957</v>
      </c>
      <c r="BR24" s="125">
        <f t="shared" si="0"/>
        <v>8.306336597942245</v>
      </c>
      <c r="BS24" s="125">
        <f t="shared" si="0"/>
        <v>0</v>
      </c>
      <c r="BT24" s="125">
        <f t="shared" si="0"/>
        <v>0</v>
      </c>
      <c r="BU24" s="125">
        <f t="shared" si="0"/>
        <v>0</v>
      </c>
      <c r="BV24" s="125">
        <f t="shared" si="0"/>
        <v>424.400668193135</v>
      </c>
      <c r="BW24" s="125">
        <f t="shared" ref="BW24:CP24" si="1">BW20 * BW21 / $H22</f>
        <v>0</v>
      </c>
      <c r="BX24" s="125">
        <f t="shared" si="1"/>
        <v>0</v>
      </c>
      <c r="BY24" s="125">
        <f t="shared" si="1"/>
        <v>0</v>
      </c>
      <c r="BZ24" s="125">
        <f t="shared" si="1"/>
        <v>1.2205136806181285</v>
      </c>
      <c r="CA24" s="125">
        <f t="shared" si="1"/>
        <v>176.98974011063635</v>
      </c>
      <c r="CB24" s="125">
        <f t="shared" si="1"/>
        <v>0.90712647392101731</v>
      </c>
      <c r="CC24" s="125">
        <f t="shared" si="1"/>
        <v>163.54443640402954</v>
      </c>
      <c r="CD24" s="125">
        <f t="shared" si="1"/>
        <v>43.970523217725166</v>
      </c>
      <c r="CE24" s="125">
        <f t="shared" si="1"/>
        <v>213.75353103956613</v>
      </c>
      <c r="CF24" s="125">
        <f t="shared" si="1"/>
        <v>167.00247690013452</v>
      </c>
      <c r="CG24" s="125">
        <f t="shared" si="1"/>
        <v>5.0205169823272771</v>
      </c>
      <c r="CH24" s="125">
        <f t="shared" si="1"/>
        <v>0</v>
      </c>
      <c r="CI24" s="125">
        <f t="shared" si="1"/>
        <v>199.2275394225563</v>
      </c>
      <c r="CJ24" s="125">
        <f t="shared" si="1"/>
        <v>1149.8275132387535</v>
      </c>
      <c r="CK24" s="125">
        <f t="shared" si="1"/>
        <v>198.70951261912083</v>
      </c>
      <c r="CL24" s="125">
        <f t="shared" si="1"/>
        <v>0</v>
      </c>
      <c r="CM24" s="125">
        <f t="shared" si="1"/>
        <v>0</v>
      </c>
      <c r="CN24" s="125">
        <f t="shared" si="1"/>
        <v>14.9068</v>
      </c>
      <c r="CO24" s="125">
        <f t="shared" si="1"/>
        <v>21.58</v>
      </c>
      <c r="CP24" s="125">
        <f t="shared" si="1"/>
        <v>35.756399999999999</v>
      </c>
      <c r="CQ24" s="69"/>
      <c r="CR24" s="110" t="s">
        <v>568</v>
      </c>
      <c r="CS24" s="37"/>
    </row>
    <row r="25" spans="1:97" x14ac:dyDescent="0.25">
      <c r="A25" s="68"/>
      <c r="B25" s="68"/>
      <c r="C25" s="68"/>
      <c r="D25" s="68"/>
      <c r="E25" s="110" t="s">
        <v>276</v>
      </c>
      <c r="F25" s="68"/>
      <c r="G25" s="110" t="s">
        <v>440</v>
      </c>
      <c r="H25" s="125">
        <f>SUM(J24:CP24)</f>
        <v>12396.2173316709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69"/>
      <c r="CR25" s="68"/>
      <c r="CS25" s="37"/>
    </row>
    <row r="26" spans="1:97" x14ac:dyDescent="0.25">
      <c r="A26" s="68"/>
      <c r="B26" s="68"/>
      <c r="C26" s="68"/>
      <c r="D26" s="68"/>
      <c r="E26" s="104"/>
      <c r="F26" s="68"/>
      <c r="G26" s="68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8"/>
      <c r="CS26" s="37"/>
    </row>
    <row r="27" spans="1:97" x14ac:dyDescent="0.25">
      <c r="A27" s="68"/>
      <c r="B27" s="96"/>
      <c r="C27" s="105" t="s">
        <v>669</v>
      </c>
      <c r="D27" s="105"/>
      <c r="E27" s="105"/>
      <c r="F27" s="105"/>
      <c r="G27" s="105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5"/>
      <c r="CS27" s="37"/>
    </row>
    <row r="28" spans="1:97" x14ac:dyDescent="0.25">
      <c r="A28" s="68"/>
      <c r="B28" s="68"/>
      <c r="C28" s="104"/>
      <c r="D28" s="104"/>
      <c r="E28" s="68"/>
      <c r="F28" s="68"/>
      <c r="G28" s="68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8"/>
      <c r="CS28" s="37"/>
    </row>
    <row r="29" spans="1:97" x14ac:dyDescent="0.25">
      <c r="A29" s="68"/>
      <c r="B29" s="68"/>
      <c r="C29" s="68"/>
      <c r="D29" s="104"/>
      <c r="E29" s="110" t="str">
        <f>'Fixed inputs'!E186</f>
        <v>Mapping of MEAV asset categories to network levels</v>
      </c>
      <c r="F29" s="68"/>
      <c r="G29" s="110" t="str">
        <f>'Fixed inputs'!G187</f>
        <v>network level</v>
      </c>
      <c r="H29" s="125"/>
      <c r="I29" s="125"/>
      <c r="J29" s="147" t="str">
        <f>'Fixed inputs'!H187</f>
        <v>LV mains</v>
      </c>
      <c r="K29" s="147" t="str">
        <f>'Fixed inputs'!H188</f>
        <v>LV services</v>
      </c>
      <c r="L29" s="147" t="str">
        <f>'Fixed inputs'!H189</f>
        <v>LV mains</v>
      </c>
      <c r="M29" s="147" t="str">
        <f>'Fixed inputs'!H190</f>
        <v>LV mains</v>
      </c>
      <c r="N29" s="147" t="str">
        <f>'Fixed inputs'!H191</f>
        <v>LV mains</v>
      </c>
      <c r="O29" s="147" t="str">
        <f>'Fixed inputs'!H192</f>
        <v>LV mains</v>
      </c>
      <c r="P29" s="147" t="str">
        <f>'Fixed inputs'!H193</f>
        <v>LV services</v>
      </c>
      <c r="Q29" s="147" t="str">
        <f>'Fixed inputs'!H194</f>
        <v>LV mains</v>
      </c>
      <c r="R29" s="147" t="str">
        <f>'Fixed inputs'!H195</f>
        <v>LV mains</v>
      </c>
      <c r="S29" s="147" t="str">
        <f>'Fixed inputs'!H196</f>
        <v>LV mains</v>
      </c>
      <c r="T29" s="147" t="str">
        <f>'Fixed inputs'!H197</f>
        <v>LV mains</v>
      </c>
      <c r="U29" s="147" t="str">
        <f>'Fixed inputs'!H198</f>
        <v>LV mains</v>
      </c>
      <c r="V29" s="147" t="str">
        <f>'Fixed inputs'!H199</f>
        <v>LV mains</v>
      </c>
      <c r="W29" s="147" t="str">
        <f>'Fixed inputs'!H200</f>
        <v>HV</v>
      </c>
      <c r="X29" s="147" t="str">
        <f>'Fixed inputs'!H201</f>
        <v>HV</v>
      </c>
      <c r="Y29" s="147" t="str">
        <f>'Fixed inputs'!H202</f>
        <v>HV</v>
      </c>
      <c r="Z29" s="147" t="str">
        <f>'Fixed inputs'!H203</f>
        <v>HV</v>
      </c>
      <c r="AA29" s="147" t="str">
        <f>'Fixed inputs'!H204</f>
        <v>HV</v>
      </c>
      <c r="AB29" s="147" t="str">
        <f>'Fixed inputs'!H205</f>
        <v>HV</v>
      </c>
      <c r="AC29" s="147" t="str">
        <f>'Fixed inputs'!H206</f>
        <v>HV</v>
      </c>
      <c r="AD29" s="147" t="str">
        <f>'Fixed inputs'!H207</f>
        <v>HV</v>
      </c>
      <c r="AE29" s="147" t="str">
        <f>'Fixed inputs'!H208</f>
        <v>HV</v>
      </c>
      <c r="AF29" s="147" t="str">
        <f>'Fixed inputs'!H209</f>
        <v>HV</v>
      </c>
      <c r="AG29" s="147" t="str">
        <f>'Fixed inputs'!H210</f>
        <v>HV</v>
      </c>
      <c r="AH29" s="147" t="str">
        <f>'Fixed inputs'!H211</f>
        <v>HV</v>
      </c>
      <c r="AI29" s="147" t="str">
        <f>'Fixed inputs'!H212</f>
        <v>HV/LV</v>
      </c>
      <c r="AJ29" s="147" t="str">
        <f>'Fixed inputs'!H213</f>
        <v>HV/LV</v>
      </c>
      <c r="AK29" s="147" t="str">
        <f>'Fixed inputs'!H214</f>
        <v>HV</v>
      </c>
      <c r="AL29" s="147" t="str">
        <f>'Fixed inputs'!H215</f>
        <v>HV</v>
      </c>
      <c r="AM29" s="147" t="str">
        <f>'Fixed inputs'!H216</f>
        <v>HV</v>
      </c>
      <c r="AN29" s="147" t="str">
        <f>'Fixed inputs'!H217</f>
        <v>HV</v>
      </c>
      <c r="AO29" s="147" t="str">
        <f>'Fixed inputs'!H218</f>
        <v>HV</v>
      </c>
      <c r="AP29" s="147" t="str">
        <f>'Fixed inputs'!H219</f>
        <v>HV/LV</v>
      </c>
      <c r="AQ29" s="147" t="str">
        <f>'Fixed inputs'!H220</f>
        <v>HV/LV</v>
      </c>
      <c r="AR29" s="147" t="str">
        <f>'Fixed inputs'!H221</f>
        <v>HV</v>
      </c>
      <c r="AS29" s="147" t="str">
        <f>'Fixed inputs'!H222</f>
        <v>HV</v>
      </c>
      <c r="AT29" s="147" t="str">
        <f>'Fixed inputs'!H223</f>
        <v>HV/LV</v>
      </c>
      <c r="AU29" s="147" t="str">
        <f>'Fixed inputs'!H224</f>
        <v>HV/LV</v>
      </c>
      <c r="AV29" s="147" t="str">
        <f>'Fixed inputs'!H225</f>
        <v>HV/LV</v>
      </c>
      <c r="AW29" s="147" t="str">
        <f>'Fixed inputs'!H226</f>
        <v>HV/LV</v>
      </c>
      <c r="AX29" s="147" t="str">
        <f>'Fixed inputs'!H227</f>
        <v>EHV and 132kV</v>
      </c>
      <c r="AY29" s="147" t="str">
        <f>'Fixed inputs'!H228</f>
        <v>EHV and 132kV</v>
      </c>
      <c r="AZ29" s="147" t="str">
        <f>'Fixed inputs'!H229</f>
        <v>EHV and 132kV</v>
      </c>
      <c r="BA29" s="147" t="str">
        <f>'Fixed inputs'!H230</f>
        <v>EHV and 132kV</v>
      </c>
      <c r="BB29" s="147" t="str">
        <f>'Fixed inputs'!H231</f>
        <v>EHV and 132kV</v>
      </c>
      <c r="BC29" s="147" t="str">
        <f>'Fixed inputs'!H232</f>
        <v>EHV and 132kV</v>
      </c>
      <c r="BD29" s="147" t="str">
        <f>'Fixed inputs'!H233</f>
        <v>EHV and 132kV</v>
      </c>
      <c r="BE29" s="147" t="str">
        <f>'Fixed inputs'!H234</f>
        <v>EHV and 132kV</v>
      </c>
      <c r="BF29" s="147" t="str">
        <f>'Fixed inputs'!H235</f>
        <v>EHV and 132kV</v>
      </c>
      <c r="BG29" s="147" t="str">
        <f>'Fixed inputs'!H236</f>
        <v>EHV and 132kV</v>
      </c>
      <c r="BH29" s="147" t="str">
        <f>'Fixed inputs'!H237</f>
        <v>EHV and 132kV</v>
      </c>
      <c r="BI29" s="147" t="str">
        <f>'Fixed inputs'!H238</f>
        <v>EHV and 132kV</v>
      </c>
      <c r="BJ29" s="147" t="str">
        <f>'Fixed inputs'!H239</f>
        <v>EHV and 132kV</v>
      </c>
      <c r="BK29" s="147" t="str">
        <f>'Fixed inputs'!H240</f>
        <v>EHV and 132kV</v>
      </c>
      <c r="BL29" s="147" t="str">
        <f>'Fixed inputs'!H241</f>
        <v>EHV and 132kV</v>
      </c>
      <c r="BM29" s="147" t="str">
        <f>'Fixed inputs'!H242</f>
        <v>EHV and 132kV</v>
      </c>
      <c r="BN29" s="147" t="str">
        <f>'Fixed inputs'!H243</f>
        <v>EHV and 132kV</v>
      </c>
      <c r="BO29" s="147" t="str">
        <f>'Fixed inputs'!H244</f>
        <v>EHV and 132kV</v>
      </c>
      <c r="BP29" s="147" t="str">
        <f>'Fixed inputs'!H245</f>
        <v>EHV and 132kV</v>
      </c>
      <c r="BQ29" s="147" t="str">
        <f>'Fixed inputs'!H246</f>
        <v>EHV and 132kV</v>
      </c>
      <c r="BR29" s="147" t="str">
        <f>'Fixed inputs'!H247</f>
        <v>EHV and 132kV</v>
      </c>
      <c r="BS29" s="147" t="str">
        <f>'Fixed inputs'!H248</f>
        <v>EHV and 132kV</v>
      </c>
      <c r="BT29" s="147" t="str">
        <f>'Fixed inputs'!H249</f>
        <v>EHV and 132kV</v>
      </c>
      <c r="BU29" s="147" t="str">
        <f>'Fixed inputs'!H250</f>
        <v>EHV and 132kV</v>
      </c>
      <c r="BV29" s="147" t="str">
        <f>'Fixed inputs'!H251</f>
        <v>EHV and 132kV</v>
      </c>
      <c r="BW29" s="147" t="str">
        <f>'Fixed inputs'!H252</f>
        <v>EHV and 132kV</v>
      </c>
      <c r="BX29" s="147" t="str">
        <f>'Fixed inputs'!H253</f>
        <v>EHV and 132kV</v>
      </c>
      <c r="BY29" s="147" t="str">
        <f>'Fixed inputs'!H254</f>
        <v>EHV and 132kV</v>
      </c>
      <c r="BZ29" s="147" t="str">
        <f>'Fixed inputs'!H255</f>
        <v>EHV and 132kV</v>
      </c>
      <c r="CA29" s="147" t="str">
        <f>'Fixed inputs'!H256</f>
        <v>EHV and 132kV</v>
      </c>
      <c r="CB29" s="147" t="str">
        <f>'Fixed inputs'!H257</f>
        <v>EHV and 132kV</v>
      </c>
      <c r="CC29" s="147" t="str">
        <f>'Fixed inputs'!H258</f>
        <v>EHV and 132kV</v>
      </c>
      <c r="CD29" s="147" t="str">
        <f>'Fixed inputs'!H259</f>
        <v>EHV and 132kV</v>
      </c>
      <c r="CE29" s="147" t="str">
        <f>'Fixed inputs'!H260</f>
        <v>EHV and 132kV</v>
      </c>
      <c r="CF29" s="147" t="str">
        <f>'Fixed inputs'!H261</f>
        <v>EHV and 132kV</v>
      </c>
      <c r="CG29" s="147" t="str">
        <f>'Fixed inputs'!H262</f>
        <v>EHV and 132kV</v>
      </c>
      <c r="CH29" s="147" t="str">
        <f>'Fixed inputs'!H263</f>
        <v>EHV and 132kV</v>
      </c>
      <c r="CI29" s="147" t="str">
        <f>'Fixed inputs'!H264</f>
        <v>EHV and 132kV</v>
      </c>
      <c r="CJ29" s="147" t="str">
        <f>'Fixed inputs'!H265</f>
        <v>EHV and 132kV</v>
      </c>
      <c r="CK29" s="147" t="str">
        <f>'Fixed inputs'!H266</f>
        <v>EHV and 132kV</v>
      </c>
      <c r="CL29" s="147" t="str">
        <f>'Fixed inputs'!H267</f>
        <v>EHV and 132kV</v>
      </c>
      <c r="CM29" s="147" t="str">
        <f>'Fixed inputs'!H268</f>
        <v>EHV and 132kV</v>
      </c>
      <c r="CN29" s="147" t="str">
        <f>'Fixed inputs'!H269</f>
        <v>EHV and 132kV</v>
      </c>
      <c r="CO29" s="147" t="str">
        <f>'Fixed inputs'!H270</f>
        <v>HV</v>
      </c>
      <c r="CP29" s="147" t="str">
        <f>'Fixed inputs'!H271</f>
        <v>HV</v>
      </c>
      <c r="CQ29" s="69"/>
      <c r="CR29" s="68"/>
      <c r="CS29" s="37"/>
    </row>
    <row r="30" spans="1:97" x14ac:dyDescent="0.25">
      <c r="A30" s="68"/>
      <c r="B30" s="68"/>
      <c r="C30" s="68"/>
      <c r="D30" s="68"/>
      <c r="E30" s="104"/>
      <c r="F30" s="68"/>
      <c r="G30" s="68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8"/>
      <c r="CS30" s="37"/>
    </row>
    <row r="31" spans="1:97" x14ac:dyDescent="0.25">
      <c r="A31" s="110"/>
      <c r="B31" s="68"/>
      <c r="C31" s="68"/>
      <c r="D31" s="68"/>
      <c r="E31" s="107" t="s">
        <v>359</v>
      </c>
      <c r="F31" s="68"/>
      <c r="G31" s="68"/>
      <c r="H31" s="69"/>
      <c r="I31" s="127" t="s">
        <v>314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110" t="s">
        <v>568</v>
      </c>
      <c r="CS31" s="37"/>
    </row>
    <row r="32" spans="1:97" x14ac:dyDescent="0.25">
      <c r="A32" s="68"/>
      <c r="B32" s="68"/>
      <c r="C32" s="68"/>
      <c r="D32" s="68"/>
      <c r="E32" s="68"/>
      <c r="F32" s="108" t="s">
        <v>193</v>
      </c>
      <c r="G32" s="108" t="s">
        <v>191</v>
      </c>
      <c r="H32" s="133"/>
      <c r="I32" s="133"/>
      <c r="J32" s="133">
        <f>IF($F32 = J$29, 1, 0)</f>
        <v>0</v>
      </c>
      <c r="K32" s="133">
        <f t="shared" ref="K32:BV33" si="2">IF($F32 = K$29, 1, 0)</f>
        <v>1</v>
      </c>
      <c r="L32" s="133">
        <f t="shared" si="2"/>
        <v>0</v>
      </c>
      <c r="M32" s="133">
        <f t="shared" si="2"/>
        <v>0</v>
      </c>
      <c r="N32" s="133">
        <f t="shared" si="2"/>
        <v>0</v>
      </c>
      <c r="O32" s="133">
        <f t="shared" si="2"/>
        <v>0</v>
      </c>
      <c r="P32" s="133">
        <f t="shared" si="2"/>
        <v>1</v>
      </c>
      <c r="Q32" s="133">
        <f t="shared" si="2"/>
        <v>0</v>
      </c>
      <c r="R32" s="133">
        <f t="shared" si="2"/>
        <v>0</v>
      </c>
      <c r="S32" s="133">
        <f t="shared" si="2"/>
        <v>0</v>
      </c>
      <c r="T32" s="133">
        <f t="shared" si="2"/>
        <v>0</v>
      </c>
      <c r="U32" s="133">
        <f t="shared" si="2"/>
        <v>0</v>
      </c>
      <c r="V32" s="133">
        <f t="shared" si="2"/>
        <v>0</v>
      </c>
      <c r="W32" s="133">
        <f t="shared" si="2"/>
        <v>0</v>
      </c>
      <c r="X32" s="133">
        <f t="shared" si="2"/>
        <v>0</v>
      </c>
      <c r="Y32" s="133">
        <f t="shared" si="2"/>
        <v>0</v>
      </c>
      <c r="Z32" s="133">
        <f t="shared" si="2"/>
        <v>0</v>
      </c>
      <c r="AA32" s="133">
        <f t="shared" si="2"/>
        <v>0</v>
      </c>
      <c r="AB32" s="133">
        <f t="shared" si="2"/>
        <v>0</v>
      </c>
      <c r="AC32" s="133">
        <f t="shared" si="2"/>
        <v>0</v>
      </c>
      <c r="AD32" s="133">
        <f t="shared" si="2"/>
        <v>0</v>
      </c>
      <c r="AE32" s="133">
        <f t="shared" si="2"/>
        <v>0</v>
      </c>
      <c r="AF32" s="133">
        <f t="shared" si="2"/>
        <v>0</v>
      </c>
      <c r="AG32" s="133">
        <f t="shared" si="2"/>
        <v>0</v>
      </c>
      <c r="AH32" s="133">
        <f t="shared" si="2"/>
        <v>0</v>
      </c>
      <c r="AI32" s="133">
        <f t="shared" si="2"/>
        <v>0</v>
      </c>
      <c r="AJ32" s="133">
        <f t="shared" si="2"/>
        <v>0</v>
      </c>
      <c r="AK32" s="133">
        <f t="shared" si="2"/>
        <v>0</v>
      </c>
      <c r="AL32" s="133">
        <f t="shared" si="2"/>
        <v>0</v>
      </c>
      <c r="AM32" s="133">
        <f t="shared" si="2"/>
        <v>0</v>
      </c>
      <c r="AN32" s="133">
        <f t="shared" si="2"/>
        <v>0</v>
      </c>
      <c r="AO32" s="133">
        <f t="shared" si="2"/>
        <v>0</v>
      </c>
      <c r="AP32" s="133">
        <f t="shared" si="2"/>
        <v>0</v>
      </c>
      <c r="AQ32" s="133">
        <f t="shared" si="2"/>
        <v>0</v>
      </c>
      <c r="AR32" s="133">
        <f t="shared" si="2"/>
        <v>0</v>
      </c>
      <c r="AS32" s="133">
        <f t="shared" si="2"/>
        <v>0</v>
      </c>
      <c r="AT32" s="133">
        <f t="shared" si="2"/>
        <v>0</v>
      </c>
      <c r="AU32" s="133">
        <f t="shared" si="2"/>
        <v>0</v>
      </c>
      <c r="AV32" s="133">
        <f t="shared" si="2"/>
        <v>0</v>
      </c>
      <c r="AW32" s="133">
        <f t="shared" si="2"/>
        <v>0</v>
      </c>
      <c r="AX32" s="133">
        <f t="shared" si="2"/>
        <v>0</v>
      </c>
      <c r="AY32" s="133">
        <f t="shared" si="2"/>
        <v>0</v>
      </c>
      <c r="AZ32" s="133">
        <f t="shared" si="2"/>
        <v>0</v>
      </c>
      <c r="BA32" s="133">
        <f t="shared" si="2"/>
        <v>0</v>
      </c>
      <c r="BB32" s="133">
        <f t="shared" si="2"/>
        <v>0</v>
      </c>
      <c r="BC32" s="133">
        <f t="shared" si="2"/>
        <v>0</v>
      </c>
      <c r="BD32" s="133">
        <f t="shared" si="2"/>
        <v>0</v>
      </c>
      <c r="BE32" s="133">
        <f t="shared" si="2"/>
        <v>0</v>
      </c>
      <c r="BF32" s="133">
        <f t="shared" si="2"/>
        <v>0</v>
      </c>
      <c r="BG32" s="133">
        <f t="shared" si="2"/>
        <v>0</v>
      </c>
      <c r="BH32" s="133">
        <f t="shared" si="2"/>
        <v>0</v>
      </c>
      <c r="BI32" s="133">
        <f t="shared" si="2"/>
        <v>0</v>
      </c>
      <c r="BJ32" s="133">
        <f t="shared" si="2"/>
        <v>0</v>
      </c>
      <c r="BK32" s="133">
        <f t="shared" si="2"/>
        <v>0</v>
      </c>
      <c r="BL32" s="133">
        <f t="shared" si="2"/>
        <v>0</v>
      </c>
      <c r="BM32" s="133">
        <f t="shared" si="2"/>
        <v>0</v>
      </c>
      <c r="BN32" s="133">
        <f t="shared" si="2"/>
        <v>0</v>
      </c>
      <c r="BO32" s="133">
        <f t="shared" si="2"/>
        <v>0</v>
      </c>
      <c r="BP32" s="133">
        <f t="shared" si="2"/>
        <v>0</v>
      </c>
      <c r="BQ32" s="133">
        <f t="shared" si="2"/>
        <v>0</v>
      </c>
      <c r="BR32" s="133">
        <f t="shared" si="2"/>
        <v>0</v>
      </c>
      <c r="BS32" s="133">
        <f t="shared" si="2"/>
        <v>0</v>
      </c>
      <c r="BT32" s="133">
        <f t="shared" si="2"/>
        <v>0</v>
      </c>
      <c r="BU32" s="133">
        <f t="shared" si="2"/>
        <v>0</v>
      </c>
      <c r="BV32" s="133">
        <f t="shared" si="2"/>
        <v>0</v>
      </c>
      <c r="BW32" s="133">
        <f t="shared" ref="BW32:CP36" si="3">IF($F32 = BW$29, 1, 0)</f>
        <v>0</v>
      </c>
      <c r="BX32" s="133">
        <f t="shared" si="3"/>
        <v>0</v>
      </c>
      <c r="BY32" s="133">
        <f t="shared" si="3"/>
        <v>0</v>
      </c>
      <c r="BZ32" s="133">
        <f t="shared" si="3"/>
        <v>0</v>
      </c>
      <c r="CA32" s="133">
        <f t="shared" si="3"/>
        <v>0</v>
      </c>
      <c r="CB32" s="133">
        <f t="shared" si="3"/>
        <v>0</v>
      </c>
      <c r="CC32" s="133">
        <f t="shared" si="3"/>
        <v>0</v>
      </c>
      <c r="CD32" s="133">
        <f t="shared" si="3"/>
        <v>0</v>
      </c>
      <c r="CE32" s="133">
        <f t="shared" si="3"/>
        <v>0</v>
      </c>
      <c r="CF32" s="133">
        <f t="shared" si="3"/>
        <v>0</v>
      </c>
      <c r="CG32" s="133">
        <f t="shared" si="3"/>
        <v>0</v>
      </c>
      <c r="CH32" s="133">
        <f t="shared" si="3"/>
        <v>0</v>
      </c>
      <c r="CI32" s="133">
        <f t="shared" si="3"/>
        <v>0</v>
      </c>
      <c r="CJ32" s="133">
        <f t="shared" si="3"/>
        <v>0</v>
      </c>
      <c r="CK32" s="133">
        <f t="shared" si="3"/>
        <v>0</v>
      </c>
      <c r="CL32" s="133">
        <f t="shared" si="3"/>
        <v>0</v>
      </c>
      <c r="CM32" s="133">
        <f t="shared" si="3"/>
        <v>0</v>
      </c>
      <c r="CN32" s="133">
        <f t="shared" si="3"/>
        <v>0</v>
      </c>
      <c r="CO32" s="133">
        <f t="shared" si="3"/>
        <v>0</v>
      </c>
      <c r="CP32" s="133">
        <f t="shared" si="3"/>
        <v>0</v>
      </c>
      <c r="CQ32" s="69"/>
      <c r="CR32" s="68"/>
      <c r="CS32" s="37"/>
    </row>
    <row r="33" spans="1:97" x14ac:dyDescent="0.25">
      <c r="A33" s="68"/>
      <c r="B33" s="68"/>
      <c r="C33" s="68"/>
      <c r="D33" s="68"/>
      <c r="E33" s="68"/>
      <c r="F33" s="110" t="s">
        <v>194</v>
      </c>
      <c r="G33" s="110" t="s">
        <v>191</v>
      </c>
      <c r="H33" s="131"/>
      <c r="I33" s="131"/>
      <c r="J33" s="131">
        <f>IF($F33 = J$29, 1, 0)</f>
        <v>1</v>
      </c>
      <c r="K33" s="131">
        <f t="shared" ref="K33:Y33" si="4">IF($F33 = K$29, 1, 0)</f>
        <v>0</v>
      </c>
      <c r="L33" s="131">
        <f t="shared" si="4"/>
        <v>1</v>
      </c>
      <c r="M33" s="131">
        <f t="shared" si="4"/>
        <v>1</v>
      </c>
      <c r="N33" s="131">
        <f t="shared" si="4"/>
        <v>1</v>
      </c>
      <c r="O33" s="131">
        <f t="shared" si="4"/>
        <v>1</v>
      </c>
      <c r="P33" s="131">
        <f t="shared" si="4"/>
        <v>0</v>
      </c>
      <c r="Q33" s="131">
        <f t="shared" si="4"/>
        <v>1</v>
      </c>
      <c r="R33" s="131">
        <f t="shared" si="4"/>
        <v>1</v>
      </c>
      <c r="S33" s="131">
        <f t="shared" si="4"/>
        <v>1</v>
      </c>
      <c r="T33" s="131">
        <f t="shared" si="4"/>
        <v>1</v>
      </c>
      <c r="U33" s="131">
        <f t="shared" si="4"/>
        <v>1</v>
      </c>
      <c r="V33" s="131">
        <f t="shared" si="4"/>
        <v>1</v>
      </c>
      <c r="W33" s="131">
        <f t="shared" si="4"/>
        <v>0</v>
      </c>
      <c r="X33" s="131">
        <f t="shared" si="4"/>
        <v>0</v>
      </c>
      <c r="Y33" s="131">
        <f t="shared" si="4"/>
        <v>0</v>
      </c>
      <c r="Z33" s="131">
        <f t="shared" si="2"/>
        <v>0</v>
      </c>
      <c r="AA33" s="131">
        <f t="shared" si="2"/>
        <v>0</v>
      </c>
      <c r="AB33" s="131">
        <f t="shared" si="2"/>
        <v>0</v>
      </c>
      <c r="AC33" s="131">
        <f t="shared" si="2"/>
        <v>0</v>
      </c>
      <c r="AD33" s="131">
        <f t="shared" si="2"/>
        <v>0</v>
      </c>
      <c r="AE33" s="131">
        <f t="shared" si="2"/>
        <v>0</v>
      </c>
      <c r="AF33" s="131">
        <f t="shared" si="2"/>
        <v>0</v>
      </c>
      <c r="AG33" s="131">
        <f t="shared" si="2"/>
        <v>0</v>
      </c>
      <c r="AH33" s="131">
        <f t="shared" si="2"/>
        <v>0</v>
      </c>
      <c r="AI33" s="131">
        <f t="shared" si="2"/>
        <v>0</v>
      </c>
      <c r="AJ33" s="131">
        <f t="shared" si="2"/>
        <v>0</v>
      </c>
      <c r="AK33" s="131">
        <f t="shared" si="2"/>
        <v>0</v>
      </c>
      <c r="AL33" s="131">
        <f t="shared" si="2"/>
        <v>0</v>
      </c>
      <c r="AM33" s="131">
        <f t="shared" si="2"/>
        <v>0</v>
      </c>
      <c r="AN33" s="131">
        <f t="shared" si="2"/>
        <v>0</v>
      </c>
      <c r="AO33" s="131">
        <f t="shared" si="2"/>
        <v>0</v>
      </c>
      <c r="AP33" s="131">
        <f t="shared" si="2"/>
        <v>0</v>
      </c>
      <c r="AQ33" s="131">
        <f t="shared" si="2"/>
        <v>0</v>
      </c>
      <c r="AR33" s="131">
        <f t="shared" si="2"/>
        <v>0</v>
      </c>
      <c r="AS33" s="131">
        <f t="shared" si="2"/>
        <v>0</v>
      </c>
      <c r="AT33" s="131">
        <f t="shared" si="2"/>
        <v>0</v>
      </c>
      <c r="AU33" s="131">
        <f t="shared" si="2"/>
        <v>0</v>
      </c>
      <c r="AV33" s="131">
        <f t="shared" si="2"/>
        <v>0</v>
      </c>
      <c r="AW33" s="131">
        <f t="shared" si="2"/>
        <v>0</v>
      </c>
      <c r="AX33" s="131">
        <f t="shared" si="2"/>
        <v>0</v>
      </c>
      <c r="AY33" s="131">
        <f t="shared" si="2"/>
        <v>0</v>
      </c>
      <c r="AZ33" s="131">
        <f t="shared" si="2"/>
        <v>0</v>
      </c>
      <c r="BA33" s="131">
        <f t="shared" si="2"/>
        <v>0</v>
      </c>
      <c r="BB33" s="131">
        <f t="shared" si="2"/>
        <v>0</v>
      </c>
      <c r="BC33" s="131">
        <f t="shared" si="2"/>
        <v>0</v>
      </c>
      <c r="BD33" s="131">
        <f t="shared" si="2"/>
        <v>0</v>
      </c>
      <c r="BE33" s="131">
        <f t="shared" si="2"/>
        <v>0</v>
      </c>
      <c r="BF33" s="131">
        <f t="shared" si="2"/>
        <v>0</v>
      </c>
      <c r="BG33" s="131">
        <f t="shared" si="2"/>
        <v>0</v>
      </c>
      <c r="BH33" s="131">
        <f t="shared" si="2"/>
        <v>0</v>
      </c>
      <c r="BI33" s="131">
        <f t="shared" si="2"/>
        <v>0</v>
      </c>
      <c r="BJ33" s="131">
        <f t="shared" si="2"/>
        <v>0</v>
      </c>
      <c r="BK33" s="131">
        <f t="shared" si="2"/>
        <v>0</v>
      </c>
      <c r="BL33" s="131">
        <f t="shared" si="2"/>
        <v>0</v>
      </c>
      <c r="BM33" s="131">
        <f t="shared" si="2"/>
        <v>0</v>
      </c>
      <c r="BN33" s="131">
        <f t="shared" si="2"/>
        <v>0</v>
      </c>
      <c r="BO33" s="131">
        <f t="shared" si="2"/>
        <v>0</v>
      </c>
      <c r="BP33" s="131">
        <f t="shared" si="2"/>
        <v>0</v>
      </c>
      <c r="BQ33" s="131">
        <f t="shared" si="2"/>
        <v>0</v>
      </c>
      <c r="BR33" s="131">
        <f t="shared" si="2"/>
        <v>0</v>
      </c>
      <c r="BS33" s="131">
        <f t="shared" si="2"/>
        <v>0</v>
      </c>
      <c r="BT33" s="131">
        <f t="shared" si="2"/>
        <v>0</v>
      </c>
      <c r="BU33" s="131">
        <f t="shared" si="2"/>
        <v>0</v>
      </c>
      <c r="BV33" s="131">
        <f t="shared" si="2"/>
        <v>0</v>
      </c>
      <c r="BW33" s="131">
        <f t="shared" si="3"/>
        <v>0</v>
      </c>
      <c r="BX33" s="131">
        <f t="shared" si="3"/>
        <v>0</v>
      </c>
      <c r="BY33" s="131">
        <f t="shared" si="3"/>
        <v>0</v>
      </c>
      <c r="BZ33" s="131">
        <f t="shared" si="3"/>
        <v>0</v>
      </c>
      <c r="CA33" s="131">
        <f t="shared" si="3"/>
        <v>0</v>
      </c>
      <c r="CB33" s="131">
        <f t="shared" si="3"/>
        <v>0</v>
      </c>
      <c r="CC33" s="131">
        <f t="shared" si="3"/>
        <v>0</v>
      </c>
      <c r="CD33" s="131">
        <f t="shared" si="3"/>
        <v>0</v>
      </c>
      <c r="CE33" s="131">
        <f t="shared" si="3"/>
        <v>0</v>
      </c>
      <c r="CF33" s="131">
        <f t="shared" si="3"/>
        <v>0</v>
      </c>
      <c r="CG33" s="131">
        <f t="shared" si="3"/>
        <v>0</v>
      </c>
      <c r="CH33" s="131">
        <f t="shared" si="3"/>
        <v>0</v>
      </c>
      <c r="CI33" s="131">
        <f t="shared" si="3"/>
        <v>0</v>
      </c>
      <c r="CJ33" s="131">
        <f t="shared" si="3"/>
        <v>0</v>
      </c>
      <c r="CK33" s="131">
        <f t="shared" si="3"/>
        <v>0</v>
      </c>
      <c r="CL33" s="131">
        <f t="shared" si="3"/>
        <v>0</v>
      </c>
      <c r="CM33" s="131">
        <f t="shared" si="3"/>
        <v>0</v>
      </c>
      <c r="CN33" s="131">
        <f t="shared" si="3"/>
        <v>0</v>
      </c>
      <c r="CO33" s="131">
        <f t="shared" si="3"/>
        <v>0</v>
      </c>
      <c r="CP33" s="131">
        <f t="shared" si="3"/>
        <v>0</v>
      </c>
      <c r="CQ33" s="69"/>
      <c r="CR33" s="68"/>
      <c r="CS33" s="37"/>
    </row>
    <row r="34" spans="1:97" x14ac:dyDescent="0.25">
      <c r="A34" s="68"/>
      <c r="B34" s="68"/>
      <c r="C34" s="68"/>
      <c r="D34" s="68"/>
      <c r="E34" s="68"/>
      <c r="F34" s="110" t="s">
        <v>41</v>
      </c>
      <c r="G34" s="110" t="s">
        <v>191</v>
      </c>
      <c r="H34" s="131"/>
      <c r="I34" s="131"/>
      <c r="J34" s="131">
        <f>IF($F34 = J$29, 1, 0)</f>
        <v>0</v>
      </c>
      <c r="K34" s="131">
        <f t="shared" ref="K34:BV36" si="5">IF($F34 = K$29, 1, 0)</f>
        <v>0</v>
      </c>
      <c r="L34" s="131">
        <f t="shared" si="5"/>
        <v>0</v>
      </c>
      <c r="M34" s="131">
        <f t="shared" si="5"/>
        <v>0</v>
      </c>
      <c r="N34" s="131">
        <f t="shared" si="5"/>
        <v>0</v>
      </c>
      <c r="O34" s="131">
        <f t="shared" si="5"/>
        <v>0</v>
      </c>
      <c r="P34" s="131">
        <f t="shared" si="5"/>
        <v>0</v>
      </c>
      <c r="Q34" s="131">
        <f t="shared" si="5"/>
        <v>0</v>
      </c>
      <c r="R34" s="131">
        <f t="shared" si="5"/>
        <v>0</v>
      </c>
      <c r="S34" s="131">
        <f t="shared" si="5"/>
        <v>0</v>
      </c>
      <c r="T34" s="131">
        <f t="shared" si="5"/>
        <v>0</v>
      </c>
      <c r="U34" s="131">
        <f t="shared" si="5"/>
        <v>0</v>
      </c>
      <c r="V34" s="131">
        <f t="shared" si="5"/>
        <v>0</v>
      </c>
      <c r="W34" s="131">
        <f t="shared" si="5"/>
        <v>0</v>
      </c>
      <c r="X34" s="131">
        <f t="shared" si="5"/>
        <v>0</v>
      </c>
      <c r="Y34" s="131">
        <f t="shared" si="5"/>
        <v>0</v>
      </c>
      <c r="Z34" s="131">
        <f t="shared" si="5"/>
        <v>0</v>
      </c>
      <c r="AA34" s="131">
        <f t="shared" si="5"/>
        <v>0</v>
      </c>
      <c r="AB34" s="131">
        <f t="shared" si="5"/>
        <v>0</v>
      </c>
      <c r="AC34" s="131">
        <f t="shared" si="5"/>
        <v>0</v>
      </c>
      <c r="AD34" s="131">
        <f t="shared" si="5"/>
        <v>0</v>
      </c>
      <c r="AE34" s="131">
        <f t="shared" si="5"/>
        <v>0</v>
      </c>
      <c r="AF34" s="131">
        <f t="shared" si="5"/>
        <v>0</v>
      </c>
      <c r="AG34" s="131">
        <f t="shared" si="5"/>
        <v>0</v>
      </c>
      <c r="AH34" s="131">
        <f t="shared" si="5"/>
        <v>0</v>
      </c>
      <c r="AI34" s="131">
        <f t="shared" si="5"/>
        <v>1</v>
      </c>
      <c r="AJ34" s="131">
        <f t="shared" si="5"/>
        <v>1</v>
      </c>
      <c r="AK34" s="131">
        <f t="shared" si="5"/>
        <v>0</v>
      </c>
      <c r="AL34" s="131">
        <f t="shared" si="5"/>
        <v>0</v>
      </c>
      <c r="AM34" s="131">
        <f t="shared" si="5"/>
        <v>0</v>
      </c>
      <c r="AN34" s="131">
        <f t="shared" si="5"/>
        <v>0</v>
      </c>
      <c r="AO34" s="131">
        <f t="shared" si="5"/>
        <v>0</v>
      </c>
      <c r="AP34" s="131">
        <f t="shared" si="5"/>
        <v>1</v>
      </c>
      <c r="AQ34" s="131">
        <f t="shared" si="5"/>
        <v>1</v>
      </c>
      <c r="AR34" s="131">
        <f t="shared" si="5"/>
        <v>0</v>
      </c>
      <c r="AS34" s="131">
        <f t="shared" si="5"/>
        <v>0</v>
      </c>
      <c r="AT34" s="131">
        <f t="shared" si="5"/>
        <v>1</v>
      </c>
      <c r="AU34" s="131">
        <f t="shared" si="5"/>
        <v>1</v>
      </c>
      <c r="AV34" s="131">
        <f t="shared" si="5"/>
        <v>1</v>
      </c>
      <c r="AW34" s="131">
        <f t="shared" si="5"/>
        <v>1</v>
      </c>
      <c r="AX34" s="131">
        <f t="shared" si="5"/>
        <v>0</v>
      </c>
      <c r="AY34" s="131">
        <f t="shared" si="5"/>
        <v>0</v>
      </c>
      <c r="AZ34" s="131">
        <f t="shared" si="5"/>
        <v>0</v>
      </c>
      <c r="BA34" s="131">
        <f t="shared" si="5"/>
        <v>0</v>
      </c>
      <c r="BB34" s="131">
        <f t="shared" si="5"/>
        <v>0</v>
      </c>
      <c r="BC34" s="131">
        <f t="shared" si="5"/>
        <v>0</v>
      </c>
      <c r="BD34" s="131">
        <f t="shared" si="5"/>
        <v>0</v>
      </c>
      <c r="BE34" s="131">
        <f t="shared" si="5"/>
        <v>0</v>
      </c>
      <c r="BF34" s="131">
        <f t="shared" si="5"/>
        <v>0</v>
      </c>
      <c r="BG34" s="131">
        <f t="shared" si="5"/>
        <v>0</v>
      </c>
      <c r="BH34" s="131">
        <f t="shared" si="5"/>
        <v>0</v>
      </c>
      <c r="BI34" s="131">
        <f t="shared" si="5"/>
        <v>0</v>
      </c>
      <c r="BJ34" s="131">
        <f t="shared" si="5"/>
        <v>0</v>
      </c>
      <c r="BK34" s="131">
        <f t="shared" si="5"/>
        <v>0</v>
      </c>
      <c r="BL34" s="131">
        <f t="shared" si="5"/>
        <v>0</v>
      </c>
      <c r="BM34" s="131">
        <f t="shared" si="5"/>
        <v>0</v>
      </c>
      <c r="BN34" s="131">
        <f t="shared" si="5"/>
        <v>0</v>
      </c>
      <c r="BO34" s="131">
        <f t="shared" si="5"/>
        <v>0</v>
      </c>
      <c r="BP34" s="131">
        <f t="shared" si="5"/>
        <v>0</v>
      </c>
      <c r="BQ34" s="131">
        <f t="shared" si="5"/>
        <v>0</v>
      </c>
      <c r="BR34" s="131">
        <f t="shared" si="5"/>
        <v>0</v>
      </c>
      <c r="BS34" s="131">
        <f t="shared" si="5"/>
        <v>0</v>
      </c>
      <c r="BT34" s="131">
        <f t="shared" si="5"/>
        <v>0</v>
      </c>
      <c r="BU34" s="131">
        <f t="shared" si="5"/>
        <v>0</v>
      </c>
      <c r="BV34" s="131">
        <f t="shared" si="5"/>
        <v>0</v>
      </c>
      <c r="BW34" s="131">
        <f t="shared" si="3"/>
        <v>0</v>
      </c>
      <c r="BX34" s="131">
        <f t="shared" si="3"/>
        <v>0</v>
      </c>
      <c r="BY34" s="131">
        <f t="shared" si="3"/>
        <v>0</v>
      </c>
      <c r="BZ34" s="131">
        <f t="shared" si="3"/>
        <v>0</v>
      </c>
      <c r="CA34" s="131">
        <f t="shared" si="3"/>
        <v>0</v>
      </c>
      <c r="CB34" s="131">
        <f t="shared" si="3"/>
        <v>0</v>
      </c>
      <c r="CC34" s="131">
        <f t="shared" si="3"/>
        <v>0</v>
      </c>
      <c r="CD34" s="131">
        <f t="shared" si="3"/>
        <v>0</v>
      </c>
      <c r="CE34" s="131">
        <f t="shared" si="3"/>
        <v>0</v>
      </c>
      <c r="CF34" s="131">
        <f t="shared" si="3"/>
        <v>0</v>
      </c>
      <c r="CG34" s="131">
        <f t="shared" si="3"/>
        <v>0</v>
      </c>
      <c r="CH34" s="131">
        <f t="shared" si="3"/>
        <v>0</v>
      </c>
      <c r="CI34" s="131">
        <f t="shared" si="3"/>
        <v>0</v>
      </c>
      <c r="CJ34" s="131">
        <f t="shared" si="3"/>
        <v>0</v>
      </c>
      <c r="CK34" s="131">
        <f t="shared" si="3"/>
        <v>0</v>
      </c>
      <c r="CL34" s="131">
        <f t="shared" si="3"/>
        <v>0</v>
      </c>
      <c r="CM34" s="131">
        <f t="shared" si="3"/>
        <v>0</v>
      </c>
      <c r="CN34" s="131">
        <f t="shared" si="3"/>
        <v>0</v>
      </c>
      <c r="CO34" s="131">
        <f t="shared" si="3"/>
        <v>0</v>
      </c>
      <c r="CP34" s="131">
        <f t="shared" si="3"/>
        <v>0</v>
      </c>
      <c r="CQ34" s="69"/>
      <c r="CR34" s="68"/>
      <c r="CS34" s="37"/>
    </row>
    <row r="35" spans="1:97" x14ac:dyDescent="0.25">
      <c r="A35" s="68"/>
      <c r="B35" s="68"/>
      <c r="C35" s="68"/>
      <c r="D35" s="68"/>
      <c r="E35" s="68"/>
      <c r="F35" s="110" t="s">
        <v>40</v>
      </c>
      <c r="G35" s="110" t="s">
        <v>191</v>
      </c>
      <c r="H35" s="131"/>
      <c r="I35" s="131"/>
      <c r="J35" s="131">
        <f>IF($F35 = J$29, 1, 0)</f>
        <v>0</v>
      </c>
      <c r="K35" s="131">
        <f t="shared" si="5"/>
        <v>0</v>
      </c>
      <c r="L35" s="131">
        <f t="shared" si="5"/>
        <v>0</v>
      </c>
      <c r="M35" s="131">
        <f t="shared" si="5"/>
        <v>0</v>
      </c>
      <c r="N35" s="131">
        <f t="shared" si="5"/>
        <v>0</v>
      </c>
      <c r="O35" s="131">
        <f t="shared" si="5"/>
        <v>0</v>
      </c>
      <c r="P35" s="131">
        <f t="shared" si="5"/>
        <v>0</v>
      </c>
      <c r="Q35" s="131">
        <f t="shared" si="5"/>
        <v>0</v>
      </c>
      <c r="R35" s="131">
        <f t="shared" si="5"/>
        <v>0</v>
      </c>
      <c r="S35" s="131">
        <f t="shared" si="5"/>
        <v>0</v>
      </c>
      <c r="T35" s="131">
        <f t="shared" si="5"/>
        <v>0</v>
      </c>
      <c r="U35" s="131">
        <f t="shared" si="5"/>
        <v>0</v>
      </c>
      <c r="V35" s="131">
        <f t="shared" si="5"/>
        <v>0</v>
      </c>
      <c r="W35" s="131">
        <f t="shared" si="5"/>
        <v>1</v>
      </c>
      <c r="X35" s="131">
        <f t="shared" si="5"/>
        <v>1</v>
      </c>
      <c r="Y35" s="131">
        <f t="shared" si="5"/>
        <v>1</v>
      </c>
      <c r="Z35" s="131">
        <f t="shared" si="5"/>
        <v>1</v>
      </c>
      <c r="AA35" s="131">
        <f t="shared" si="5"/>
        <v>1</v>
      </c>
      <c r="AB35" s="131">
        <f t="shared" si="5"/>
        <v>1</v>
      </c>
      <c r="AC35" s="131">
        <f t="shared" si="5"/>
        <v>1</v>
      </c>
      <c r="AD35" s="131">
        <f t="shared" si="5"/>
        <v>1</v>
      </c>
      <c r="AE35" s="131">
        <f t="shared" si="5"/>
        <v>1</v>
      </c>
      <c r="AF35" s="131">
        <f t="shared" si="5"/>
        <v>1</v>
      </c>
      <c r="AG35" s="131">
        <f t="shared" si="5"/>
        <v>1</v>
      </c>
      <c r="AH35" s="131">
        <f t="shared" si="5"/>
        <v>1</v>
      </c>
      <c r="AI35" s="131">
        <f t="shared" si="5"/>
        <v>0</v>
      </c>
      <c r="AJ35" s="131">
        <f t="shared" si="5"/>
        <v>0</v>
      </c>
      <c r="AK35" s="131">
        <f t="shared" si="5"/>
        <v>1</v>
      </c>
      <c r="AL35" s="131">
        <f t="shared" si="5"/>
        <v>1</v>
      </c>
      <c r="AM35" s="131">
        <f t="shared" si="5"/>
        <v>1</v>
      </c>
      <c r="AN35" s="131">
        <f t="shared" si="5"/>
        <v>1</v>
      </c>
      <c r="AO35" s="131">
        <f t="shared" si="5"/>
        <v>1</v>
      </c>
      <c r="AP35" s="131">
        <f t="shared" si="5"/>
        <v>0</v>
      </c>
      <c r="AQ35" s="131">
        <f t="shared" si="5"/>
        <v>0</v>
      </c>
      <c r="AR35" s="131">
        <f t="shared" si="5"/>
        <v>1</v>
      </c>
      <c r="AS35" s="131">
        <f t="shared" si="5"/>
        <v>1</v>
      </c>
      <c r="AT35" s="131">
        <f t="shared" si="5"/>
        <v>0</v>
      </c>
      <c r="AU35" s="131">
        <f t="shared" si="5"/>
        <v>0</v>
      </c>
      <c r="AV35" s="131">
        <f t="shared" si="5"/>
        <v>0</v>
      </c>
      <c r="AW35" s="131">
        <f t="shared" si="5"/>
        <v>0</v>
      </c>
      <c r="AX35" s="131">
        <f t="shared" si="5"/>
        <v>0</v>
      </c>
      <c r="AY35" s="131">
        <f t="shared" si="5"/>
        <v>0</v>
      </c>
      <c r="AZ35" s="131">
        <f t="shared" si="5"/>
        <v>0</v>
      </c>
      <c r="BA35" s="131">
        <f t="shared" si="5"/>
        <v>0</v>
      </c>
      <c r="BB35" s="131">
        <f t="shared" si="5"/>
        <v>0</v>
      </c>
      <c r="BC35" s="131">
        <f t="shared" si="5"/>
        <v>0</v>
      </c>
      <c r="BD35" s="131">
        <f t="shared" si="5"/>
        <v>0</v>
      </c>
      <c r="BE35" s="131">
        <f t="shared" si="5"/>
        <v>0</v>
      </c>
      <c r="BF35" s="131">
        <f t="shared" si="5"/>
        <v>0</v>
      </c>
      <c r="BG35" s="131">
        <f t="shared" si="5"/>
        <v>0</v>
      </c>
      <c r="BH35" s="131">
        <f t="shared" si="5"/>
        <v>0</v>
      </c>
      <c r="BI35" s="131">
        <f t="shared" si="5"/>
        <v>0</v>
      </c>
      <c r="BJ35" s="131">
        <f t="shared" si="5"/>
        <v>0</v>
      </c>
      <c r="BK35" s="131">
        <f t="shared" si="5"/>
        <v>0</v>
      </c>
      <c r="BL35" s="131">
        <f t="shared" si="5"/>
        <v>0</v>
      </c>
      <c r="BM35" s="131">
        <f t="shared" si="5"/>
        <v>0</v>
      </c>
      <c r="BN35" s="131">
        <f t="shared" si="5"/>
        <v>0</v>
      </c>
      <c r="BO35" s="131">
        <f t="shared" si="5"/>
        <v>0</v>
      </c>
      <c r="BP35" s="131">
        <f t="shared" si="5"/>
        <v>0</v>
      </c>
      <c r="BQ35" s="131">
        <f t="shared" si="5"/>
        <v>0</v>
      </c>
      <c r="BR35" s="131">
        <f t="shared" si="5"/>
        <v>0</v>
      </c>
      <c r="BS35" s="131">
        <f t="shared" si="5"/>
        <v>0</v>
      </c>
      <c r="BT35" s="131">
        <f t="shared" si="5"/>
        <v>0</v>
      </c>
      <c r="BU35" s="131">
        <f t="shared" si="5"/>
        <v>0</v>
      </c>
      <c r="BV35" s="131">
        <f t="shared" si="5"/>
        <v>0</v>
      </c>
      <c r="BW35" s="131">
        <f t="shared" si="3"/>
        <v>0</v>
      </c>
      <c r="BX35" s="131">
        <f t="shared" si="3"/>
        <v>0</v>
      </c>
      <c r="BY35" s="131">
        <f t="shared" si="3"/>
        <v>0</v>
      </c>
      <c r="BZ35" s="131">
        <f t="shared" si="3"/>
        <v>0</v>
      </c>
      <c r="CA35" s="131">
        <f t="shared" si="3"/>
        <v>0</v>
      </c>
      <c r="CB35" s="131">
        <f t="shared" si="3"/>
        <v>0</v>
      </c>
      <c r="CC35" s="131">
        <f t="shared" si="3"/>
        <v>0</v>
      </c>
      <c r="CD35" s="131">
        <f t="shared" si="3"/>
        <v>0</v>
      </c>
      <c r="CE35" s="131">
        <f t="shared" si="3"/>
        <v>0</v>
      </c>
      <c r="CF35" s="131">
        <f t="shared" si="3"/>
        <v>0</v>
      </c>
      <c r="CG35" s="131">
        <f t="shared" si="3"/>
        <v>0</v>
      </c>
      <c r="CH35" s="131">
        <f t="shared" si="3"/>
        <v>0</v>
      </c>
      <c r="CI35" s="131">
        <f t="shared" si="3"/>
        <v>0</v>
      </c>
      <c r="CJ35" s="131">
        <f t="shared" si="3"/>
        <v>0</v>
      </c>
      <c r="CK35" s="131">
        <f t="shared" si="3"/>
        <v>0</v>
      </c>
      <c r="CL35" s="131">
        <f t="shared" si="3"/>
        <v>0</v>
      </c>
      <c r="CM35" s="131">
        <f t="shared" si="3"/>
        <v>0</v>
      </c>
      <c r="CN35" s="131">
        <f t="shared" si="3"/>
        <v>0</v>
      </c>
      <c r="CO35" s="131">
        <f t="shared" si="3"/>
        <v>1</v>
      </c>
      <c r="CP35" s="131">
        <f t="shared" si="3"/>
        <v>1</v>
      </c>
      <c r="CQ35" s="69"/>
      <c r="CR35" s="68"/>
      <c r="CS35" s="37"/>
    </row>
    <row r="36" spans="1:97" x14ac:dyDescent="0.25">
      <c r="A36" s="68"/>
      <c r="B36" s="68"/>
      <c r="C36" s="68"/>
      <c r="D36" s="68"/>
      <c r="E36" s="68"/>
      <c r="F36" s="112" t="s">
        <v>166</v>
      </c>
      <c r="G36" s="112" t="s">
        <v>191</v>
      </c>
      <c r="H36" s="135"/>
      <c r="I36" s="136"/>
      <c r="J36" s="136">
        <f>IF($F36 = J$29, 1, 0)</f>
        <v>0</v>
      </c>
      <c r="K36" s="136">
        <f t="shared" si="5"/>
        <v>0</v>
      </c>
      <c r="L36" s="136">
        <f t="shared" si="5"/>
        <v>0</v>
      </c>
      <c r="M36" s="136">
        <f t="shared" si="5"/>
        <v>0</v>
      </c>
      <c r="N36" s="136">
        <f t="shared" si="5"/>
        <v>0</v>
      </c>
      <c r="O36" s="136">
        <f t="shared" si="5"/>
        <v>0</v>
      </c>
      <c r="P36" s="136">
        <f t="shared" si="5"/>
        <v>0</v>
      </c>
      <c r="Q36" s="136">
        <f t="shared" si="5"/>
        <v>0</v>
      </c>
      <c r="R36" s="136">
        <f t="shared" si="5"/>
        <v>0</v>
      </c>
      <c r="S36" s="136">
        <f t="shared" si="5"/>
        <v>0</v>
      </c>
      <c r="T36" s="136">
        <f t="shared" si="5"/>
        <v>0</v>
      </c>
      <c r="U36" s="136">
        <f t="shared" si="5"/>
        <v>0</v>
      </c>
      <c r="V36" s="136">
        <f t="shared" si="5"/>
        <v>0</v>
      </c>
      <c r="W36" s="136">
        <f t="shared" si="5"/>
        <v>0</v>
      </c>
      <c r="X36" s="136">
        <f t="shared" si="5"/>
        <v>0</v>
      </c>
      <c r="Y36" s="136">
        <f t="shared" si="5"/>
        <v>0</v>
      </c>
      <c r="Z36" s="136">
        <f t="shared" si="5"/>
        <v>0</v>
      </c>
      <c r="AA36" s="136">
        <f t="shared" si="5"/>
        <v>0</v>
      </c>
      <c r="AB36" s="136">
        <f t="shared" si="5"/>
        <v>0</v>
      </c>
      <c r="AC36" s="136">
        <f t="shared" si="5"/>
        <v>0</v>
      </c>
      <c r="AD36" s="136">
        <f t="shared" si="5"/>
        <v>0</v>
      </c>
      <c r="AE36" s="136">
        <f t="shared" si="5"/>
        <v>0</v>
      </c>
      <c r="AF36" s="136">
        <f t="shared" si="5"/>
        <v>0</v>
      </c>
      <c r="AG36" s="136">
        <f t="shared" si="5"/>
        <v>0</v>
      </c>
      <c r="AH36" s="136">
        <f t="shared" si="5"/>
        <v>0</v>
      </c>
      <c r="AI36" s="136">
        <f t="shared" si="5"/>
        <v>0</v>
      </c>
      <c r="AJ36" s="136">
        <f t="shared" si="5"/>
        <v>0</v>
      </c>
      <c r="AK36" s="136">
        <f t="shared" si="5"/>
        <v>0</v>
      </c>
      <c r="AL36" s="136">
        <f t="shared" si="5"/>
        <v>0</v>
      </c>
      <c r="AM36" s="136">
        <f t="shared" si="5"/>
        <v>0</v>
      </c>
      <c r="AN36" s="136">
        <f t="shared" si="5"/>
        <v>0</v>
      </c>
      <c r="AO36" s="136">
        <f t="shared" si="5"/>
        <v>0</v>
      </c>
      <c r="AP36" s="136">
        <f t="shared" si="5"/>
        <v>0</v>
      </c>
      <c r="AQ36" s="136">
        <f t="shared" si="5"/>
        <v>0</v>
      </c>
      <c r="AR36" s="136">
        <f t="shared" si="5"/>
        <v>0</v>
      </c>
      <c r="AS36" s="136">
        <f t="shared" si="5"/>
        <v>0</v>
      </c>
      <c r="AT36" s="136">
        <f t="shared" si="5"/>
        <v>0</v>
      </c>
      <c r="AU36" s="136">
        <f t="shared" si="5"/>
        <v>0</v>
      </c>
      <c r="AV36" s="136">
        <f t="shared" si="5"/>
        <v>0</v>
      </c>
      <c r="AW36" s="136">
        <f t="shared" si="5"/>
        <v>0</v>
      </c>
      <c r="AX36" s="136">
        <f t="shared" si="5"/>
        <v>1</v>
      </c>
      <c r="AY36" s="136">
        <f t="shared" si="5"/>
        <v>1</v>
      </c>
      <c r="AZ36" s="136">
        <f t="shared" si="5"/>
        <v>1</v>
      </c>
      <c r="BA36" s="136">
        <f t="shared" si="5"/>
        <v>1</v>
      </c>
      <c r="BB36" s="136">
        <f t="shared" si="5"/>
        <v>1</v>
      </c>
      <c r="BC36" s="136">
        <f t="shared" si="5"/>
        <v>1</v>
      </c>
      <c r="BD36" s="136">
        <f t="shared" si="5"/>
        <v>1</v>
      </c>
      <c r="BE36" s="136">
        <f t="shared" si="5"/>
        <v>1</v>
      </c>
      <c r="BF36" s="136">
        <f t="shared" si="5"/>
        <v>1</v>
      </c>
      <c r="BG36" s="136">
        <f t="shared" si="5"/>
        <v>1</v>
      </c>
      <c r="BH36" s="136">
        <f t="shared" si="5"/>
        <v>1</v>
      </c>
      <c r="BI36" s="136">
        <f t="shared" si="5"/>
        <v>1</v>
      </c>
      <c r="BJ36" s="136">
        <f t="shared" si="5"/>
        <v>1</v>
      </c>
      <c r="BK36" s="136">
        <f t="shared" si="5"/>
        <v>1</v>
      </c>
      <c r="BL36" s="136">
        <f t="shared" si="5"/>
        <v>1</v>
      </c>
      <c r="BM36" s="136">
        <f t="shared" si="5"/>
        <v>1</v>
      </c>
      <c r="BN36" s="136">
        <f t="shared" si="5"/>
        <v>1</v>
      </c>
      <c r="BO36" s="136">
        <f t="shared" si="5"/>
        <v>1</v>
      </c>
      <c r="BP36" s="136">
        <f t="shared" si="5"/>
        <v>1</v>
      </c>
      <c r="BQ36" s="136">
        <f t="shared" si="5"/>
        <v>1</v>
      </c>
      <c r="BR36" s="136">
        <f t="shared" si="5"/>
        <v>1</v>
      </c>
      <c r="BS36" s="136">
        <f t="shared" si="5"/>
        <v>1</v>
      </c>
      <c r="BT36" s="136">
        <f t="shared" si="5"/>
        <v>1</v>
      </c>
      <c r="BU36" s="136">
        <f t="shared" si="5"/>
        <v>1</v>
      </c>
      <c r="BV36" s="136">
        <f t="shared" si="5"/>
        <v>1</v>
      </c>
      <c r="BW36" s="136">
        <f t="shared" si="3"/>
        <v>1</v>
      </c>
      <c r="BX36" s="136">
        <f t="shared" si="3"/>
        <v>1</v>
      </c>
      <c r="BY36" s="136">
        <f t="shared" si="3"/>
        <v>1</v>
      </c>
      <c r="BZ36" s="136">
        <f t="shared" si="3"/>
        <v>1</v>
      </c>
      <c r="CA36" s="136">
        <f t="shared" si="3"/>
        <v>1</v>
      </c>
      <c r="CB36" s="136">
        <f t="shared" si="3"/>
        <v>1</v>
      </c>
      <c r="CC36" s="136">
        <f t="shared" si="3"/>
        <v>1</v>
      </c>
      <c r="CD36" s="136">
        <f t="shared" si="3"/>
        <v>1</v>
      </c>
      <c r="CE36" s="136">
        <f t="shared" si="3"/>
        <v>1</v>
      </c>
      <c r="CF36" s="136">
        <f t="shared" si="3"/>
        <v>1</v>
      </c>
      <c r="CG36" s="136">
        <f t="shared" si="3"/>
        <v>1</v>
      </c>
      <c r="CH36" s="136">
        <f t="shared" si="3"/>
        <v>1</v>
      </c>
      <c r="CI36" s="136">
        <f t="shared" si="3"/>
        <v>1</v>
      </c>
      <c r="CJ36" s="136">
        <f t="shared" si="3"/>
        <v>1</v>
      </c>
      <c r="CK36" s="136">
        <f t="shared" si="3"/>
        <v>1</v>
      </c>
      <c r="CL36" s="136">
        <f t="shared" si="3"/>
        <v>1</v>
      </c>
      <c r="CM36" s="136">
        <f t="shared" si="3"/>
        <v>1</v>
      </c>
      <c r="CN36" s="136">
        <f t="shared" si="3"/>
        <v>1</v>
      </c>
      <c r="CO36" s="136">
        <f t="shared" si="3"/>
        <v>0</v>
      </c>
      <c r="CP36" s="136">
        <f t="shared" si="3"/>
        <v>0</v>
      </c>
      <c r="CQ36" s="69"/>
      <c r="CR36" s="68"/>
      <c r="CS36" s="37"/>
    </row>
    <row r="37" spans="1:97" x14ac:dyDescent="0.25">
      <c r="A37" s="68"/>
      <c r="B37" s="68"/>
      <c r="C37" s="68"/>
      <c r="D37" s="68"/>
      <c r="E37" s="68"/>
      <c r="F37" s="68"/>
      <c r="G37" s="68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8"/>
      <c r="CS37" s="37"/>
    </row>
    <row r="38" spans="1:97" x14ac:dyDescent="0.25">
      <c r="A38" s="68"/>
      <c r="B38" s="68"/>
      <c r="C38" s="68"/>
      <c r="D38" s="68"/>
      <c r="E38" s="110" t="s">
        <v>525</v>
      </c>
      <c r="F38" s="68"/>
      <c r="G38" s="110" t="s">
        <v>231</v>
      </c>
      <c r="H38" s="131"/>
      <c r="I38" s="131"/>
      <c r="J38" s="131">
        <f>IF(SUM(J32:J36) = 1, 0, 1)</f>
        <v>0</v>
      </c>
      <c r="K38" s="131">
        <f t="shared" ref="K38:BV38" si="6">IF(SUM(K32:K36) = 1, 0, 1)</f>
        <v>0</v>
      </c>
      <c r="L38" s="131">
        <f t="shared" si="6"/>
        <v>0</v>
      </c>
      <c r="M38" s="131">
        <f t="shared" si="6"/>
        <v>0</v>
      </c>
      <c r="N38" s="131">
        <f t="shared" si="6"/>
        <v>0</v>
      </c>
      <c r="O38" s="131">
        <f t="shared" si="6"/>
        <v>0</v>
      </c>
      <c r="P38" s="131">
        <f t="shared" si="6"/>
        <v>0</v>
      </c>
      <c r="Q38" s="131">
        <f t="shared" si="6"/>
        <v>0</v>
      </c>
      <c r="R38" s="131">
        <f t="shared" si="6"/>
        <v>0</v>
      </c>
      <c r="S38" s="131">
        <f t="shared" si="6"/>
        <v>0</v>
      </c>
      <c r="T38" s="131">
        <f t="shared" si="6"/>
        <v>0</v>
      </c>
      <c r="U38" s="131">
        <f t="shared" si="6"/>
        <v>0</v>
      </c>
      <c r="V38" s="131">
        <f t="shared" si="6"/>
        <v>0</v>
      </c>
      <c r="W38" s="131">
        <f t="shared" si="6"/>
        <v>0</v>
      </c>
      <c r="X38" s="131">
        <f t="shared" si="6"/>
        <v>0</v>
      </c>
      <c r="Y38" s="131">
        <f t="shared" si="6"/>
        <v>0</v>
      </c>
      <c r="Z38" s="131">
        <f t="shared" si="6"/>
        <v>0</v>
      </c>
      <c r="AA38" s="131">
        <f t="shared" si="6"/>
        <v>0</v>
      </c>
      <c r="AB38" s="131">
        <f t="shared" si="6"/>
        <v>0</v>
      </c>
      <c r="AC38" s="131">
        <f t="shared" si="6"/>
        <v>0</v>
      </c>
      <c r="AD38" s="131">
        <f t="shared" si="6"/>
        <v>0</v>
      </c>
      <c r="AE38" s="131">
        <f t="shared" si="6"/>
        <v>0</v>
      </c>
      <c r="AF38" s="131">
        <f t="shared" si="6"/>
        <v>0</v>
      </c>
      <c r="AG38" s="131">
        <f t="shared" si="6"/>
        <v>0</v>
      </c>
      <c r="AH38" s="131">
        <f t="shared" si="6"/>
        <v>0</v>
      </c>
      <c r="AI38" s="131">
        <f t="shared" si="6"/>
        <v>0</v>
      </c>
      <c r="AJ38" s="131">
        <f t="shared" si="6"/>
        <v>0</v>
      </c>
      <c r="AK38" s="131">
        <f t="shared" si="6"/>
        <v>0</v>
      </c>
      <c r="AL38" s="131">
        <f t="shared" si="6"/>
        <v>0</v>
      </c>
      <c r="AM38" s="131">
        <f t="shared" si="6"/>
        <v>0</v>
      </c>
      <c r="AN38" s="131">
        <f t="shared" si="6"/>
        <v>0</v>
      </c>
      <c r="AO38" s="131">
        <f t="shared" si="6"/>
        <v>0</v>
      </c>
      <c r="AP38" s="131">
        <f t="shared" si="6"/>
        <v>0</v>
      </c>
      <c r="AQ38" s="131">
        <f t="shared" si="6"/>
        <v>0</v>
      </c>
      <c r="AR38" s="131">
        <f t="shared" si="6"/>
        <v>0</v>
      </c>
      <c r="AS38" s="131">
        <f t="shared" si="6"/>
        <v>0</v>
      </c>
      <c r="AT38" s="131">
        <f t="shared" si="6"/>
        <v>0</v>
      </c>
      <c r="AU38" s="131">
        <f t="shared" si="6"/>
        <v>0</v>
      </c>
      <c r="AV38" s="131">
        <f t="shared" si="6"/>
        <v>0</v>
      </c>
      <c r="AW38" s="131">
        <f t="shared" si="6"/>
        <v>0</v>
      </c>
      <c r="AX38" s="131">
        <f t="shared" si="6"/>
        <v>0</v>
      </c>
      <c r="AY38" s="131">
        <f t="shared" si="6"/>
        <v>0</v>
      </c>
      <c r="AZ38" s="131">
        <f t="shared" si="6"/>
        <v>0</v>
      </c>
      <c r="BA38" s="131">
        <f t="shared" si="6"/>
        <v>0</v>
      </c>
      <c r="BB38" s="131">
        <f t="shared" si="6"/>
        <v>0</v>
      </c>
      <c r="BC38" s="131">
        <f t="shared" si="6"/>
        <v>0</v>
      </c>
      <c r="BD38" s="131">
        <f t="shared" si="6"/>
        <v>0</v>
      </c>
      <c r="BE38" s="131">
        <f t="shared" si="6"/>
        <v>0</v>
      </c>
      <c r="BF38" s="131">
        <f t="shared" si="6"/>
        <v>0</v>
      </c>
      <c r="BG38" s="131">
        <f t="shared" si="6"/>
        <v>0</v>
      </c>
      <c r="BH38" s="131">
        <f t="shared" si="6"/>
        <v>0</v>
      </c>
      <c r="BI38" s="131">
        <f t="shared" si="6"/>
        <v>0</v>
      </c>
      <c r="BJ38" s="131">
        <f t="shared" si="6"/>
        <v>0</v>
      </c>
      <c r="BK38" s="131">
        <f t="shared" si="6"/>
        <v>0</v>
      </c>
      <c r="BL38" s="131">
        <f t="shared" si="6"/>
        <v>0</v>
      </c>
      <c r="BM38" s="131">
        <f t="shared" si="6"/>
        <v>0</v>
      </c>
      <c r="BN38" s="131">
        <f t="shared" si="6"/>
        <v>0</v>
      </c>
      <c r="BO38" s="131">
        <f t="shared" si="6"/>
        <v>0</v>
      </c>
      <c r="BP38" s="131">
        <f t="shared" si="6"/>
        <v>0</v>
      </c>
      <c r="BQ38" s="131">
        <f t="shared" si="6"/>
        <v>0</v>
      </c>
      <c r="BR38" s="131">
        <f t="shared" si="6"/>
        <v>0</v>
      </c>
      <c r="BS38" s="131">
        <f t="shared" si="6"/>
        <v>0</v>
      </c>
      <c r="BT38" s="131">
        <f t="shared" si="6"/>
        <v>0</v>
      </c>
      <c r="BU38" s="131">
        <f t="shared" si="6"/>
        <v>0</v>
      </c>
      <c r="BV38" s="131">
        <f t="shared" si="6"/>
        <v>0</v>
      </c>
      <c r="BW38" s="131">
        <f t="shared" ref="BW38:CP38" si="7">IF(SUM(BW32:BW36) = 1, 0, 1)</f>
        <v>0</v>
      </c>
      <c r="BX38" s="131">
        <f t="shared" si="7"/>
        <v>0</v>
      </c>
      <c r="BY38" s="131">
        <f t="shared" si="7"/>
        <v>0</v>
      </c>
      <c r="BZ38" s="131">
        <f t="shared" si="7"/>
        <v>0</v>
      </c>
      <c r="CA38" s="131">
        <f t="shared" si="7"/>
        <v>0</v>
      </c>
      <c r="CB38" s="131">
        <f t="shared" si="7"/>
        <v>0</v>
      </c>
      <c r="CC38" s="131">
        <f t="shared" si="7"/>
        <v>0</v>
      </c>
      <c r="CD38" s="131">
        <f t="shared" si="7"/>
        <v>0</v>
      </c>
      <c r="CE38" s="131">
        <f t="shared" si="7"/>
        <v>0</v>
      </c>
      <c r="CF38" s="131">
        <f t="shared" si="7"/>
        <v>0</v>
      </c>
      <c r="CG38" s="131">
        <f t="shared" si="7"/>
        <v>0</v>
      </c>
      <c r="CH38" s="131">
        <f t="shared" si="7"/>
        <v>0</v>
      </c>
      <c r="CI38" s="131">
        <f t="shared" si="7"/>
        <v>0</v>
      </c>
      <c r="CJ38" s="131">
        <f t="shared" si="7"/>
        <v>0</v>
      </c>
      <c r="CK38" s="131">
        <f t="shared" si="7"/>
        <v>0</v>
      </c>
      <c r="CL38" s="131">
        <f t="shared" si="7"/>
        <v>0</v>
      </c>
      <c r="CM38" s="131">
        <f t="shared" si="7"/>
        <v>0</v>
      </c>
      <c r="CN38" s="131">
        <f t="shared" si="7"/>
        <v>0</v>
      </c>
      <c r="CO38" s="131">
        <f t="shared" si="7"/>
        <v>0</v>
      </c>
      <c r="CP38" s="131">
        <f t="shared" si="7"/>
        <v>0</v>
      </c>
      <c r="CQ38" s="69"/>
      <c r="CR38" s="68"/>
      <c r="CS38" s="37"/>
    </row>
    <row r="39" spans="1:97" x14ac:dyDescent="0.25">
      <c r="A39" s="68"/>
      <c r="B39" s="68"/>
      <c r="C39" s="68"/>
      <c r="D39" s="68"/>
      <c r="E39" s="110" t="s">
        <v>232</v>
      </c>
      <c r="F39" s="68"/>
      <c r="G39" s="110" t="s">
        <v>231</v>
      </c>
      <c r="H39" s="131">
        <f>SUM(J38:CP38)</f>
        <v>0</v>
      </c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69"/>
      <c r="CR39" s="68"/>
      <c r="CS39" s="37"/>
    </row>
    <row r="40" spans="1:97" x14ac:dyDescent="0.25">
      <c r="A40" s="68"/>
      <c r="B40" s="68"/>
      <c r="C40" s="68"/>
      <c r="D40" s="68"/>
      <c r="E40" s="104"/>
      <c r="F40" s="68"/>
      <c r="G40" s="68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8"/>
      <c r="CS40" s="37"/>
    </row>
    <row r="41" spans="1:97" x14ac:dyDescent="0.25">
      <c r="A41" s="68"/>
      <c r="B41" s="68"/>
      <c r="C41" s="68"/>
      <c r="D41" s="68"/>
      <c r="E41" s="110" t="str">
        <f>'Fixed inputs'!E285</f>
        <v>Extended mapping of MEAV asset categories to network levels</v>
      </c>
      <c r="F41" s="68"/>
      <c r="G41" s="110" t="str">
        <f>'Fixed inputs'!G286</f>
        <v>network level</v>
      </c>
      <c r="H41" s="125"/>
      <c r="I41" s="125"/>
      <c r="J41" s="147" t="str">
        <f>'Fixed inputs'!H286</f>
        <v>-</v>
      </c>
      <c r="K41" s="147" t="str">
        <f>'Fixed inputs'!H287</f>
        <v>-</v>
      </c>
      <c r="L41" s="147" t="str">
        <f>'Fixed inputs'!H288</f>
        <v>-</v>
      </c>
      <c r="M41" s="147" t="str">
        <f>'Fixed inputs'!H289</f>
        <v>-</v>
      </c>
      <c r="N41" s="147" t="str">
        <f>'Fixed inputs'!H290</f>
        <v>-</v>
      </c>
      <c r="O41" s="147" t="str">
        <f>'Fixed inputs'!H291</f>
        <v>-</v>
      </c>
      <c r="P41" s="147" t="str">
        <f>'Fixed inputs'!H292</f>
        <v>-</v>
      </c>
      <c r="Q41" s="147" t="str">
        <f>'Fixed inputs'!H293</f>
        <v>-</v>
      </c>
      <c r="R41" s="147" t="str">
        <f>'Fixed inputs'!H294</f>
        <v>-</v>
      </c>
      <c r="S41" s="147" t="str">
        <f>'Fixed inputs'!H295</f>
        <v>-</v>
      </c>
      <c r="T41" s="147" t="str">
        <f>'Fixed inputs'!H296</f>
        <v>-</v>
      </c>
      <c r="U41" s="147" t="str">
        <f>'Fixed inputs'!H297</f>
        <v>-</v>
      </c>
      <c r="V41" s="147" t="str">
        <f>'Fixed inputs'!H298</f>
        <v>-</v>
      </c>
      <c r="W41" s="147" t="str">
        <f>'Fixed inputs'!H299</f>
        <v>-</v>
      </c>
      <c r="X41" s="147" t="str">
        <f>'Fixed inputs'!H300</f>
        <v>-</v>
      </c>
      <c r="Y41" s="147" t="str">
        <f>'Fixed inputs'!H301</f>
        <v>-</v>
      </c>
      <c r="Z41" s="147" t="str">
        <f>'Fixed inputs'!H302</f>
        <v>-</v>
      </c>
      <c r="AA41" s="147" t="str">
        <f>'Fixed inputs'!H303</f>
        <v>-</v>
      </c>
      <c r="AB41" s="147" t="str">
        <f>'Fixed inputs'!H304</f>
        <v>-</v>
      </c>
      <c r="AC41" s="147" t="str">
        <f>'Fixed inputs'!H305</f>
        <v>-</v>
      </c>
      <c r="AD41" s="147" t="str">
        <f>'Fixed inputs'!H306</f>
        <v>-</v>
      </c>
      <c r="AE41" s="147" t="str">
        <f>'Fixed inputs'!H307</f>
        <v>-</v>
      </c>
      <c r="AF41" s="147" t="str">
        <f>'Fixed inputs'!H308</f>
        <v>EHV/HV</v>
      </c>
      <c r="AG41" s="147" t="str">
        <f>'Fixed inputs'!H309</f>
        <v>EHV/HV</v>
      </c>
      <c r="AH41" s="147" t="str">
        <f>'Fixed inputs'!H310</f>
        <v>-</v>
      </c>
      <c r="AI41" s="147" t="str">
        <f>'Fixed inputs'!H311</f>
        <v>-</v>
      </c>
      <c r="AJ41" s="147" t="str">
        <f>'Fixed inputs'!H312</f>
        <v>-</v>
      </c>
      <c r="AK41" s="147" t="str">
        <f>'Fixed inputs'!H313</f>
        <v>-</v>
      </c>
      <c r="AL41" s="147" t="str">
        <f>'Fixed inputs'!H314</f>
        <v>-</v>
      </c>
      <c r="AM41" s="147" t="str">
        <f>'Fixed inputs'!H315</f>
        <v>EHV/HV</v>
      </c>
      <c r="AN41" s="147" t="str">
        <f>'Fixed inputs'!H316</f>
        <v>EHV/HV</v>
      </c>
      <c r="AO41" s="147" t="str">
        <f>'Fixed inputs'!H317</f>
        <v>-</v>
      </c>
      <c r="AP41" s="147" t="str">
        <f>'Fixed inputs'!H318</f>
        <v>-</v>
      </c>
      <c r="AQ41" s="147" t="str">
        <f>'Fixed inputs'!H319</f>
        <v>-</v>
      </c>
      <c r="AR41" s="147" t="str">
        <f>'Fixed inputs'!H320</f>
        <v>-</v>
      </c>
      <c r="AS41" s="147" t="str">
        <f>'Fixed inputs'!H321</f>
        <v>-</v>
      </c>
      <c r="AT41" s="147" t="str">
        <f>'Fixed inputs'!H322</f>
        <v>-</v>
      </c>
      <c r="AU41" s="147" t="str">
        <f>'Fixed inputs'!H323</f>
        <v>-</v>
      </c>
      <c r="AV41" s="147" t="str">
        <f>'Fixed inputs'!H324</f>
        <v>-</v>
      </c>
      <c r="AW41" s="147" t="str">
        <f>'Fixed inputs'!H325</f>
        <v>-</v>
      </c>
      <c r="AX41" s="147" t="str">
        <f>'Fixed inputs'!H326</f>
        <v>EHV</v>
      </c>
      <c r="AY41" s="147" t="str">
        <f>'Fixed inputs'!H327</f>
        <v>EHV</v>
      </c>
      <c r="AZ41" s="147" t="str">
        <f>'Fixed inputs'!H328</f>
        <v>EHV</v>
      </c>
      <c r="BA41" s="147" t="str">
        <f>'Fixed inputs'!H329</f>
        <v>EHV</v>
      </c>
      <c r="BB41" s="147" t="str">
        <f>'Fixed inputs'!H330</f>
        <v>EHV</v>
      </c>
      <c r="BC41" s="147" t="str">
        <f>'Fixed inputs'!H331</f>
        <v>EHV</v>
      </c>
      <c r="BD41" s="147" t="str">
        <f>'Fixed inputs'!H332</f>
        <v>EHV</v>
      </c>
      <c r="BE41" s="147" t="str">
        <f>'Fixed inputs'!H333</f>
        <v>EHV</v>
      </c>
      <c r="BF41" s="147" t="str">
        <f>'Fixed inputs'!H334</f>
        <v>EHV</v>
      </c>
      <c r="BG41" s="147" t="str">
        <f>'Fixed inputs'!H335</f>
        <v>EHV</v>
      </c>
      <c r="BH41" s="147" t="str">
        <f>'Fixed inputs'!H336</f>
        <v>EHV</v>
      </c>
      <c r="BI41" s="147" t="str">
        <f>'Fixed inputs'!H337</f>
        <v>EHV</v>
      </c>
      <c r="BJ41" s="147" t="str">
        <f>'Fixed inputs'!H338</f>
        <v>EHV</v>
      </c>
      <c r="BK41" s="147" t="str">
        <f>'Fixed inputs'!H339</f>
        <v>EHV</v>
      </c>
      <c r="BL41" s="147" t="str">
        <f>'Fixed inputs'!H340</f>
        <v>EHV</v>
      </c>
      <c r="BM41" s="147" t="str">
        <f>'Fixed inputs'!H341</f>
        <v>132kV/EHV</v>
      </c>
      <c r="BN41" s="147" t="str">
        <f>'Fixed inputs'!H342</f>
        <v>132kV/EHV</v>
      </c>
      <c r="BO41" s="147" t="str">
        <f>'Fixed inputs'!H343</f>
        <v>132kV/EHV</v>
      </c>
      <c r="BP41" s="147" t="str">
        <f>'Fixed inputs'!H344</f>
        <v>132kV/EHV</v>
      </c>
      <c r="BQ41" s="147" t="str">
        <f>'Fixed inputs'!H345</f>
        <v>132kV/EHV</v>
      </c>
      <c r="BR41" s="147" t="str">
        <f>'Fixed inputs'!H346</f>
        <v>EHV/HV</v>
      </c>
      <c r="BS41" s="147" t="str">
        <f>'Fixed inputs'!H347</f>
        <v>132kV/EHV</v>
      </c>
      <c r="BT41" s="147" t="str">
        <f>'Fixed inputs'!H348</f>
        <v>EHV/HV</v>
      </c>
      <c r="BU41" s="147" t="str">
        <f>'Fixed inputs'!H349</f>
        <v>EHV/HV</v>
      </c>
      <c r="BV41" s="147" t="str">
        <f>'Fixed inputs'!H350</f>
        <v>EHV/HV</v>
      </c>
      <c r="BW41" s="147" t="str">
        <f>'Fixed inputs'!H351</f>
        <v>EHV/HV</v>
      </c>
      <c r="BX41" s="147" t="str">
        <f>'Fixed inputs'!H352</f>
        <v>EHV/HV</v>
      </c>
      <c r="BY41" s="147" t="str">
        <f>'Fixed inputs'!H353</f>
        <v>EHV/HV</v>
      </c>
      <c r="BZ41" s="147" t="str">
        <f>'Fixed inputs'!H354</f>
        <v>132kV</v>
      </c>
      <c r="CA41" s="147" t="str">
        <f>'Fixed inputs'!H355</f>
        <v>132kV</v>
      </c>
      <c r="CB41" s="147" t="str">
        <f>'Fixed inputs'!H356</f>
        <v>132kV</v>
      </c>
      <c r="CC41" s="147" t="str">
        <f>'Fixed inputs'!H357</f>
        <v>132kV</v>
      </c>
      <c r="CD41" s="147" t="str">
        <f>'Fixed inputs'!H358</f>
        <v>132kV</v>
      </c>
      <c r="CE41" s="147" t="str">
        <f>'Fixed inputs'!H359</f>
        <v>132kV</v>
      </c>
      <c r="CF41" s="147" t="str">
        <f>'Fixed inputs'!H360</f>
        <v>132kV</v>
      </c>
      <c r="CG41" s="147" t="str">
        <f>'Fixed inputs'!H361</f>
        <v>132kV</v>
      </c>
      <c r="CH41" s="147" t="str">
        <f>'Fixed inputs'!H362</f>
        <v>132kV</v>
      </c>
      <c r="CI41" s="147" t="str">
        <f>'Fixed inputs'!H363</f>
        <v>132kV</v>
      </c>
      <c r="CJ41" s="147" t="str">
        <f>'Fixed inputs'!H364</f>
        <v>132kV</v>
      </c>
      <c r="CK41" s="147" t="str">
        <f>'Fixed inputs'!H365</f>
        <v>132kV/EHV</v>
      </c>
      <c r="CL41" s="147" t="str">
        <f>'Fixed inputs'!H366</f>
        <v>132kV/EHV</v>
      </c>
      <c r="CM41" s="147" t="str">
        <f>'Fixed inputs'!H367</f>
        <v>EHV/HV</v>
      </c>
      <c r="CN41" s="147" t="str">
        <f>'Fixed inputs'!H368</f>
        <v>EHV/HV</v>
      </c>
      <c r="CO41" s="147" t="str">
        <f>'Fixed inputs'!H369</f>
        <v>-</v>
      </c>
      <c r="CP41" s="147" t="str">
        <f>'Fixed inputs'!H370</f>
        <v>-</v>
      </c>
      <c r="CQ41" s="69"/>
      <c r="CR41" s="68"/>
      <c r="CS41" s="37"/>
    </row>
    <row r="42" spans="1:97" x14ac:dyDescent="0.25">
      <c r="A42" s="68"/>
      <c r="B42" s="68"/>
      <c r="C42" s="68"/>
      <c r="D42" s="68"/>
      <c r="E42" s="104"/>
      <c r="F42" s="68"/>
      <c r="G42" s="68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8"/>
      <c r="CS42" s="37"/>
    </row>
    <row r="43" spans="1:97" x14ac:dyDescent="0.25">
      <c r="A43" s="110"/>
      <c r="B43" s="68"/>
      <c r="C43" s="68"/>
      <c r="D43" s="68"/>
      <c r="E43" s="107" t="s">
        <v>361</v>
      </c>
      <c r="F43" s="68"/>
      <c r="G43" s="68"/>
      <c r="H43" s="69"/>
      <c r="I43" s="127" t="s">
        <v>314</v>
      </c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110" t="s">
        <v>571</v>
      </c>
      <c r="CS43" s="37"/>
    </row>
    <row r="44" spans="1:97" x14ac:dyDescent="0.25">
      <c r="A44" s="68"/>
      <c r="B44" s="68"/>
      <c r="C44" s="68"/>
      <c r="D44" s="68"/>
      <c r="E44" s="68"/>
      <c r="F44" s="108" t="s">
        <v>38</v>
      </c>
      <c r="G44" s="108" t="s">
        <v>191</v>
      </c>
      <c r="H44" s="133"/>
      <c r="I44" s="133"/>
      <c r="J44" s="133">
        <f>IF($F44 = J$41, 1, 0)</f>
        <v>0</v>
      </c>
      <c r="K44" s="133">
        <f t="shared" ref="K44:Z47" si="8">IF($F44 = K$41, 1, 0)</f>
        <v>0</v>
      </c>
      <c r="L44" s="133">
        <f t="shared" si="8"/>
        <v>0</v>
      </c>
      <c r="M44" s="133">
        <f t="shared" si="8"/>
        <v>0</v>
      </c>
      <c r="N44" s="133">
        <f t="shared" si="8"/>
        <v>0</v>
      </c>
      <c r="O44" s="133">
        <f t="shared" si="8"/>
        <v>0</v>
      </c>
      <c r="P44" s="133">
        <f t="shared" si="8"/>
        <v>0</v>
      </c>
      <c r="Q44" s="133">
        <f t="shared" si="8"/>
        <v>0</v>
      </c>
      <c r="R44" s="133">
        <f t="shared" si="8"/>
        <v>0</v>
      </c>
      <c r="S44" s="133">
        <f t="shared" si="8"/>
        <v>0</v>
      </c>
      <c r="T44" s="133">
        <f t="shared" si="8"/>
        <v>0</v>
      </c>
      <c r="U44" s="133">
        <f t="shared" si="8"/>
        <v>0</v>
      </c>
      <c r="V44" s="133">
        <f t="shared" si="8"/>
        <v>0</v>
      </c>
      <c r="W44" s="133">
        <f t="shared" si="8"/>
        <v>0</v>
      </c>
      <c r="X44" s="133">
        <f t="shared" si="8"/>
        <v>0</v>
      </c>
      <c r="Y44" s="133">
        <f t="shared" si="8"/>
        <v>0</v>
      </c>
      <c r="Z44" s="133">
        <f t="shared" si="8"/>
        <v>0</v>
      </c>
      <c r="AA44" s="133">
        <f t="shared" ref="AA44:AP47" si="9">IF($F44 = AA$41, 1, 0)</f>
        <v>0</v>
      </c>
      <c r="AB44" s="133">
        <f t="shared" si="9"/>
        <v>0</v>
      </c>
      <c r="AC44" s="133">
        <f t="shared" si="9"/>
        <v>0</v>
      </c>
      <c r="AD44" s="133">
        <f t="shared" si="9"/>
        <v>0</v>
      </c>
      <c r="AE44" s="133">
        <f t="shared" si="9"/>
        <v>0</v>
      </c>
      <c r="AF44" s="133">
        <f t="shared" si="9"/>
        <v>1</v>
      </c>
      <c r="AG44" s="133">
        <f t="shared" si="9"/>
        <v>1</v>
      </c>
      <c r="AH44" s="133">
        <f t="shared" si="9"/>
        <v>0</v>
      </c>
      <c r="AI44" s="133">
        <f t="shared" si="9"/>
        <v>0</v>
      </c>
      <c r="AJ44" s="133">
        <f t="shared" si="9"/>
        <v>0</v>
      </c>
      <c r="AK44" s="133">
        <f t="shared" si="9"/>
        <v>0</v>
      </c>
      <c r="AL44" s="133">
        <f t="shared" si="9"/>
        <v>0</v>
      </c>
      <c r="AM44" s="133">
        <f t="shared" si="9"/>
        <v>1</v>
      </c>
      <c r="AN44" s="133">
        <f t="shared" si="9"/>
        <v>1</v>
      </c>
      <c r="AO44" s="133">
        <f t="shared" si="9"/>
        <v>0</v>
      </c>
      <c r="AP44" s="133">
        <f t="shared" si="9"/>
        <v>0</v>
      </c>
      <c r="AQ44" s="133">
        <f t="shared" ref="AQ44:BF47" si="10">IF($F44 = AQ$41, 1, 0)</f>
        <v>0</v>
      </c>
      <c r="AR44" s="133">
        <f t="shared" si="10"/>
        <v>0</v>
      </c>
      <c r="AS44" s="133">
        <f t="shared" si="10"/>
        <v>0</v>
      </c>
      <c r="AT44" s="133">
        <f t="shared" si="10"/>
        <v>0</v>
      </c>
      <c r="AU44" s="133">
        <f t="shared" si="10"/>
        <v>0</v>
      </c>
      <c r="AV44" s="133">
        <f t="shared" si="10"/>
        <v>0</v>
      </c>
      <c r="AW44" s="133">
        <f t="shared" si="10"/>
        <v>0</v>
      </c>
      <c r="AX44" s="133">
        <f t="shared" si="10"/>
        <v>0</v>
      </c>
      <c r="AY44" s="133">
        <f t="shared" si="10"/>
        <v>0</v>
      </c>
      <c r="AZ44" s="133">
        <f t="shared" si="10"/>
        <v>0</v>
      </c>
      <c r="BA44" s="133">
        <f t="shared" si="10"/>
        <v>0</v>
      </c>
      <c r="BB44" s="133">
        <f t="shared" si="10"/>
        <v>0</v>
      </c>
      <c r="BC44" s="133">
        <f t="shared" si="10"/>
        <v>0</v>
      </c>
      <c r="BD44" s="133">
        <f t="shared" si="10"/>
        <v>0</v>
      </c>
      <c r="BE44" s="133">
        <f t="shared" si="10"/>
        <v>0</v>
      </c>
      <c r="BF44" s="133">
        <f t="shared" si="10"/>
        <v>0</v>
      </c>
      <c r="BG44" s="133">
        <f t="shared" ref="BG44:BV47" si="11">IF($F44 = BG$41, 1, 0)</f>
        <v>0</v>
      </c>
      <c r="BH44" s="133">
        <f t="shared" si="11"/>
        <v>0</v>
      </c>
      <c r="BI44" s="133">
        <f t="shared" si="11"/>
        <v>0</v>
      </c>
      <c r="BJ44" s="133">
        <f t="shared" si="11"/>
        <v>0</v>
      </c>
      <c r="BK44" s="133">
        <f t="shared" si="11"/>
        <v>0</v>
      </c>
      <c r="BL44" s="133">
        <f t="shared" si="11"/>
        <v>0</v>
      </c>
      <c r="BM44" s="133">
        <f t="shared" si="11"/>
        <v>0</v>
      </c>
      <c r="BN44" s="133">
        <f t="shared" si="11"/>
        <v>0</v>
      </c>
      <c r="BO44" s="133">
        <f t="shared" si="11"/>
        <v>0</v>
      </c>
      <c r="BP44" s="133">
        <f t="shared" si="11"/>
        <v>0</v>
      </c>
      <c r="BQ44" s="133">
        <f t="shared" si="11"/>
        <v>0</v>
      </c>
      <c r="BR44" s="133">
        <f t="shared" si="11"/>
        <v>1</v>
      </c>
      <c r="BS44" s="133">
        <f t="shared" si="11"/>
        <v>0</v>
      </c>
      <c r="BT44" s="133">
        <f t="shared" si="11"/>
        <v>1</v>
      </c>
      <c r="BU44" s="133">
        <f t="shared" si="11"/>
        <v>1</v>
      </c>
      <c r="BV44" s="133">
        <f t="shared" si="11"/>
        <v>1</v>
      </c>
      <c r="BW44" s="133">
        <f t="shared" ref="BW44:CL47" si="12">IF($F44 = BW$41, 1, 0)</f>
        <v>1</v>
      </c>
      <c r="BX44" s="133">
        <f t="shared" si="12"/>
        <v>1</v>
      </c>
      <c r="BY44" s="133">
        <f t="shared" si="12"/>
        <v>1</v>
      </c>
      <c r="BZ44" s="133">
        <f t="shared" si="12"/>
        <v>0</v>
      </c>
      <c r="CA44" s="133">
        <f t="shared" si="12"/>
        <v>0</v>
      </c>
      <c r="CB44" s="133">
        <f t="shared" si="12"/>
        <v>0</v>
      </c>
      <c r="CC44" s="133">
        <f t="shared" si="12"/>
        <v>0</v>
      </c>
      <c r="CD44" s="133">
        <f t="shared" si="12"/>
        <v>0</v>
      </c>
      <c r="CE44" s="133">
        <f t="shared" si="12"/>
        <v>0</v>
      </c>
      <c r="CF44" s="133">
        <f t="shared" si="12"/>
        <v>0</v>
      </c>
      <c r="CG44" s="133">
        <f t="shared" si="12"/>
        <v>0</v>
      </c>
      <c r="CH44" s="133">
        <f t="shared" si="12"/>
        <v>0</v>
      </c>
      <c r="CI44" s="133">
        <f t="shared" si="12"/>
        <v>0</v>
      </c>
      <c r="CJ44" s="133">
        <f t="shared" si="12"/>
        <v>0</v>
      </c>
      <c r="CK44" s="133">
        <f t="shared" si="12"/>
        <v>0</v>
      </c>
      <c r="CL44" s="133">
        <f t="shared" si="12"/>
        <v>0</v>
      </c>
      <c r="CM44" s="133">
        <f t="shared" ref="CM44:CP47" si="13">IF($F44 = CM$41, 1, 0)</f>
        <v>1</v>
      </c>
      <c r="CN44" s="133">
        <f t="shared" si="13"/>
        <v>1</v>
      </c>
      <c r="CO44" s="133">
        <f t="shared" si="13"/>
        <v>0</v>
      </c>
      <c r="CP44" s="133">
        <f t="shared" si="13"/>
        <v>0</v>
      </c>
      <c r="CQ44" s="69"/>
      <c r="CR44" s="68"/>
      <c r="CS44" s="37"/>
    </row>
    <row r="45" spans="1:97" x14ac:dyDescent="0.25">
      <c r="A45" s="68"/>
      <c r="B45" s="68"/>
      <c r="C45" s="68"/>
      <c r="D45" s="68"/>
      <c r="E45" s="68"/>
      <c r="F45" s="110" t="s">
        <v>37</v>
      </c>
      <c r="G45" s="110" t="s">
        <v>191</v>
      </c>
      <c r="H45" s="131"/>
      <c r="I45" s="131"/>
      <c r="J45" s="131">
        <f>IF($F45 = J$41, 1, 0)</f>
        <v>0</v>
      </c>
      <c r="K45" s="131">
        <f t="shared" si="8"/>
        <v>0</v>
      </c>
      <c r="L45" s="131">
        <f t="shared" si="8"/>
        <v>0</v>
      </c>
      <c r="M45" s="131">
        <f t="shared" si="8"/>
        <v>0</v>
      </c>
      <c r="N45" s="131">
        <f t="shared" si="8"/>
        <v>0</v>
      </c>
      <c r="O45" s="131">
        <f t="shared" si="8"/>
        <v>0</v>
      </c>
      <c r="P45" s="131">
        <f t="shared" si="8"/>
        <v>0</v>
      </c>
      <c r="Q45" s="131">
        <f t="shared" si="8"/>
        <v>0</v>
      </c>
      <c r="R45" s="131">
        <f t="shared" si="8"/>
        <v>0</v>
      </c>
      <c r="S45" s="131">
        <f t="shared" si="8"/>
        <v>0</v>
      </c>
      <c r="T45" s="131">
        <f t="shared" si="8"/>
        <v>0</v>
      </c>
      <c r="U45" s="131">
        <f t="shared" si="8"/>
        <v>0</v>
      </c>
      <c r="V45" s="131">
        <f t="shared" si="8"/>
        <v>0</v>
      </c>
      <c r="W45" s="131">
        <f t="shared" si="8"/>
        <v>0</v>
      </c>
      <c r="X45" s="131">
        <f t="shared" si="8"/>
        <v>0</v>
      </c>
      <c r="Y45" s="131">
        <f t="shared" si="8"/>
        <v>0</v>
      </c>
      <c r="Z45" s="131">
        <f t="shared" si="8"/>
        <v>0</v>
      </c>
      <c r="AA45" s="131">
        <f t="shared" si="9"/>
        <v>0</v>
      </c>
      <c r="AB45" s="131">
        <f t="shared" si="9"/>
        <v>0</v>
      </c>
      <c r="AC45" s="131">
        <f t="shared" si="9"/>
        <v>0</v>
      </c>
      <c r="AD45" s="131">
        <f t="shared" si="9"/>
        <v>0</v>
      </c>
      <c r="AE45" s="131">
        <f t="shared" si="9"/>
        <v>0</v>
      </c>
      <c r="AF45" s="131">
        <f t="shared" si="9"/>
        <v>0</v>
      </c>
      <c r="AG45" s="131">
        <f t="shared" si="9"/>
        <v>0</v>
      </c>
      <c r="AH45" s="131">
        <f t="shared" si="9"/>
        <v>0</v>
      </c>
      <c r="AI45" s="131">
        <f t="shared" si="9"/>
        <v>0</v>
      </c>
      <c r="AJ45" s="131">
        <f t="shared" si="9"/>
        <v>0</v>
      </c>
      <c r="AK45" s="131">
        <f t="shared" si="9"/>
        <v>0</v>
      </c>
      <c r="AL45" s="131">
        <f t="shared" si="9"/>
        <v>0</v>
      </c>
      <c r="AM45" s="131">
        <f t="shared" si="9"/>
        <v>0</v>
      </c>
      <c r="AN45" s="131">
        <f t="shared" si="9"/>
        <v>0</v>
      </c>
      <c r="AO45" s="131">
        <f t="shared" si="9"/>
        <v>0</v>
      </c>
      <c r="AP45" s="131">
        <f t="shared" si="9"/>
        <v>0</v>
      </c>
      <c r="AQ45" s="131">
        <f t="shared" si="10"/>
        <v>0</v>
      </c>
      <c r="AR45" s="131">
        <f t="shared" si="10"/>
        <v>0</v>
      </c>
      <c r="AS45" s="131">
        <f t="shared" si="10"/>
        <v>0</v>
      </c>
      <c r="AT45" s="131">
        <f t="shared" si="10"/>
        <v>0</v>
      </c>
      <c r="AU45" s="131">
        <f t="shared" si="10"/>
        <v>0</v>
      </c>
      <c r="AV45" s="131">
        <f t="shared" si="10"/>
        <v>0</v>
      </c>
      <c r="AW45" s="131">
        <f t="shared" si="10"/>
        <v>0</v>
      </c>
      <c r="AX45" s="131">
        <f t="shared" si="10"/>
        <v>1</v>
      </c>
      <c r="AY45" s="131">
        <f t="shared" si="10"/>
        <v>1</v>
      </c>
      <c r="AZ45" s="131">
        <f t="shared" si="10"/>
        <v>1</v>
      </c>
      <c r="BA45" s="131">
        <f t="shared" si="10"/>
        <v>1</v>
      </c>
      <c r="BB45" s="131">
        <f t="shared" si="10"/>
        <v>1</v>
      </c>
      <c r="BC45" s="131">
        <f t="shared" si="10"/>
        <v>1</v>
      </c>
      <c r="BD45" s="131">
        <f t="shared" si="10"/>
        <v>1</v>
      </c>
      <c r="BE45" s="131">
        <f t="shared" si="10"/>
        <v>1</v>
      </c>
      <c r="BF45" s="131">
        <f t="shared" si="10"/>
        <v>1</v>
      </c>
      <c r="BG45" s="131">
        <f t="shared" si="11"/>
        <v>1</v>
      </c>
      <c r="BH45" s="131">
        <f t="shared" si="11"/>
        <v>1</v>
      </c>
      <c r="BI45" s="131">
        <f t="shared" si="11"/>
        <v>1</v>
      </c>
      <c r="BJ45" s="131">
        <f t="shared" si="11"/>
        <v>1</v>
      </c>
      <c r="BK45" s="131">
        <f t="shared" si="11"/>
        <v>1</v>
      </c>
      <c r="BL45" s="131">
        <f t="shared" si="11"/>
        <v>1</v>
      </c>
      <c r="BM45" s="131">
        <f t="shared" si="11"/>
        <v>0</v>
      </c>
      <c r="BN45" s="131">
        <f t="shared" si="11"/>
        <v>0</v>
      </c>
      <c r="BO45" s="131">
        <f t="shared" si="11"/>
        <v>0</v>
      </c>
      <c r="BP45" s="131">
        <f t="shared" si="11"/>
        <v>0</v>
      </c>
      <c r="BQ45" s="131">
        <f t="shared" si="11"/>
        <v>0</v>
      </c>
      <c r="BR45" s="131">
        <f t="shared" si="11"/>
        <v>0</v>
      </c>
      <c r="BS45" s="131">
        <f t="shared" si="11"/>
        <v>0</v>
      </c>
      <c r="BT45" s="131">
        <f t="shared" si="11"/>
        <v>0</v>
      </c>
      <c r="BU45" s="131">
        <f t="shared" si="11"/>
        <v>0</v>
      </c>
      <c r="BV45" s="131">
        <f t="shared" si="11"/>
        <v>0</v>
      </c>
      <c r="BW45" s="131">
        <f t="shared" si="12"/>
        <v>0</v>
      </c>
      <c r="BX45" s="131">
        <f t="shared" si="12"/>
        <v>0</v>
      </c>
      <c r="BY45" s="131">
        <f t="shared" si="12"/>
        <v>0</v>
      </c>
      <c r="BZ45" s="131">
        <f t="shared" si="12"/>
        <v>0</v>
      </c>
      <c r="CA45" s="131">
        <f t="shared" si="12"/>
        <v>0</v>
      </c>
      <c r="CB45" s="131">
        <f t="shared" si="12"/>
        <v>0</v>
      </c>
      <c r="CC45" s="131">
        <f t="shared" si="12"/>
        <v>0</v>
      </c>
      <c r="CD45" s="131">
        <f t="shared" si="12"/>
        <v>0</v>
      </c>
      <c r="CE45" s="131">
        <f t="shared" si="12"/>
        <v>0</v>
      </c>
      <c r="CF45" s="131">
        <f t="shared" si="12"/>
        <v>0</v>
      </c>
      <c r="CG45" s="131">
        <f t="shared" si="12"/>
        <v>0</v>
      </c>
      <c r="CH45" s="131">
        <f t="shared" si="12"/>
        <v>0</v>
      </c>
      <c r="CI45" s="131">
        <f t="shared" si="12"/>
        <v>0</v>
      </c>
      <c r="CJ45" s="131">
        <f t="shared" si="12"/>
        <v>0</v>
      </c>
      <c r="CK45" s="131">
        <f t="shared" si="12"/>
        <v>0</v>
      </c>
      <c r="CL45" s="131">
        <f t="shared" si="12"/>
        <v>0</v>
      </c>
      <c r="CM45" s="131">
        <f t="shared" si="13"/>
        <v>0</v>
      </c>
      <c r="CN45" s="131">
        <f t="shared" si="13"/>
        <v>0</v>
      </c>
      <c r="CO45" s="131">
        <f t="shared" si="13"/>
        <v>0</v>
      </c>
      <c r="CP45" s="131">
        <f t="shared" si="13"/>
        <v>0</v>
      </c>
      <c r="CQ45" s="69"/>
      <c r="CR45" s="68"/>
      <c r="CS45" s="37"/>
    </row>
    <row r="46" spans="1:97" x14ac:dyDescent="0.25">
      <c r="A46" s="68"/>
      <c r="B46" s="68"/>
      <c r="C46" s="68"/>
      <c r="D46" s="68"/>
      <c r="E46" s="68"/>
      <c r="F46" s="110" t="s">
        <v>36</v>
      </c>
      <c r="G46" s="110" t="s">
        <v>191</v>
      </c>
      <c r="H46" s="131"/>
      <c r="I46" s="131"/>
      <c r="J46" s="131">
        <f>IF($F46 = J$41, 1, 0)</f>
        <v>0</v>
      </c>
      <c r="K46" s="131">
        <f t="shared" si="8"/>
        <v>0</v>
      </c>
      <c r="L46" s="131">
        <f t="shared" si="8"/>
        <v>0</v>
      </c>
      <c r="M46" s="131">
        <f t="shared" si="8"/>
        <v>0</v>
      </c>
      <c r="N46" s="131">
        <f t="shared" si="8"/>
        <v>0</v>
      </c>
      <c r="O46" s="131">
        <f t="shared" si="8"/>
        <v>0</v>
      </c>
      <c r="P46" s="131">
        <f t="shared" si="8"/>
        <v>0</v>
      </c>
      <c r="Q46" s="131">
        <f t="shared" si="8"/>
        <v>0</v>
      </c>
      <c r="R46" s="131">
        <f t="shared" si="8"/>
        <v>0</v>
      </c>
      <c r="S46" s="131">
        <f t="shared" si="8"/>
        <v>0</v>
      </c>
      <c r="T46" s="131">
        <f t="shared" si="8"/>
        <v>0</v>
      </c>
      <c r="U46" s="131">
        <f t="shared" si="8"/>
        <v>0</v>
      </c>
      <c r="V46" s="131">
        <f t="shared" si="8"/>
        <v>0</v>
      </c>
      <c r="W46" s="131">
        <f t="shared" si="8"/>
        <v>0</v>
      </c>
      <c r="X46" s="131">
        <f t="shared" si="8"/>
        <v>0</v>
      </c>
      <c r="Y46" s="131">
        <f t="shared" si="8"/>
        <v>0</v>
      </c>
      <c r="Z46" s="131">
        <f t="shared" si="8"/>
        <v>0</v>
      </c>
      <c r="AA46" s="131">
        <f t="shared" si="9"/>
        <v>0</v>
      </c>
      <c r="AB46" s="131">
        <f t="shared" si="9"/>
        <v>0</v>
      </c>
      <c r="AC46" s="131">
        <f t="shared" si="9"/>
        <v>0</v>
      </c>
      <c r="AD46" s="131">
        <f t="shared" si="9"/>
        <v>0</v>
      </c>
      <c r="AE46" s="131">
        <f t="shared" si="9"/>
        <v>0</v>
      </c>
      <c r="AF46" s="131">
        <f t="shared" si="9"/>
        <v>0</v>
      </c>
      <c r="AG46" s="131">
        <f t="shared" si="9"/>
        <v>0</v>
      </c>
      <c r="AH46" s="131">
        <f t="shared" si="9"/>
        <v>0</v>
      </c>
      <c r="AI46" s="131">
        <f t="shared" si="9"/>
        <v>0</v>
      </c>
      <c r="AJ46" s="131">
        <f t="shared" si="9"/>
        <v>0</v>
      </c>
      <c r="AK46" s="131">
        <f t="shared" si="9"/>
        <v>0</v>
      </c>
      <c r="AL46" s="131">
        <f t="shared" si="9"/>
        <v>0</v>
      </c>
      <c r="AM46" s="131">
        <f t="shared" si="9"/>
        <v>0</v>
      </c>
      <c r="AN46" s="131">
        <f t="shared" si="9"/>
        <v>0</v>
      </c>
      <c r="AO46" s="131">
        <f t="shared" si="9"/>
        <v>0</v>
      </c>
      <c r="AP46" s="131">
        <f t="shared" si="9"/>
        <v>0</v>
      </c>
      <c r="AQ46" s="131">
        <f t="shared" si="10"/>
        <v>0</v>
      </c>
      <c r="AR46" s="131">
        <f t="shared" si="10"/>
        <v>0</v>
      </c>
      <c r="AS46" s="131">
        <f t="shared" si="10"/>
        <v>0</v>
      </c>
      <c r="AT46" s="131">
        <f t="shared" si="10"/>
        <v>0</v>
      </c>
      <c r="AU46" s="131">
        <f t="shared" si="10"/>
        <v>0</v>
      </c>
      <c r="AV46" s="131">
        <f t="shared" si="10"/>
        <v>0</v>
      </c>
      <c r="AW46" s="131">
        <f t="shared" si="10"/>
        <v>0</v>
      </c>
      <c r="AX46" s="131">
        <f t="shared" si="10"/>
        <v>0</v>
      </c>
      <c r="AY46" s="131">
        <f t="shared" si="10"/>
        <v>0</v>
      </c>
      <c r="AZ46" s="131">
        <f t="shared" si="10"/>
        <v>0</v>
      </c>
      <c r="BA46" s="131">
        <f t="shared" si="10"/>
        <v>0</v>
      </c>
      <c r="BB46" s="131">
        <f t="shared" si="10"/>
        <v>0</v>
      </c>
      <c r="BC46" s="131">
        <f t="shared" si="10"/>
        <v>0</v>
      </c>
      <c r="BD46" s="131">
        <f t="shared" si="10"/>
        <v>0</v>
      </c>
      <c r="BE46" s="131">
        <f t="shared" si="10"/>
        <v>0</v>
      </c>
      <c r="BF46" s="131">
        <f t="shared" si="10"/>
        <v>0</v>
      </c>
      <c r="BG46" s="131">
        <f t="shared" si="11"/>
        <v>0</v>
      </c>
      <c r="BH46" s="131">
        <f t="shared" si="11"/>
        <v>0</v>
      </c>
      <c r="BI46" s="131">
        <f t="shared" si="11"/>
        <v>0</v>
      </c>
      <c r="BJ46" s="131">
        <f t="shared" si="11"/>
        <v>0</v>
      </c>
      <c r="BK46" s="131">
        <f t="shared" si="11"/>
        <v>0</v>
      </c>
      <c r="BL46" s="131">
        <f t="shared" si="11"/>
        <v>0</v>
      </c>
      <c r="BM46" s="131">
        <f t="shared" si="11"/>
        <v>1</v>
      </c>
      <c r="BN46" s="131">
        <f t="shared" si="11"/>
        <v>1</v>
      </c>
      <c r="BO46" s="131">
        <f t="shared" si="11"/>
        <v>1</v>
      </c>
      <c r="BP46" s="131">
        <f t="shared" si="11"/>
        <v>1</v>
      </c>
      <c r="BQ46" s="131">
        <f t="shared" si="11"/>
        <v>1</v>
      </c>
      <c r="BR46" s="131">
        <f t="shared" si="11"/>
        <v>0</v>
      </c>
      <c r="BS46" s="131">
        <f t="shared" si="11"/>
        <v>1</v>
      </c>
      <c r="BT46" s="131">
        <f t="shared" si="11"/>
        <v>0</v>
      </c>
      <c r="BU46" s="131">
        <f t="shared" si="11"/>
        <v>0</v>
      </c>
      <c r="BV46" s="131">
        <f t="shared" si="11"/>
        <v>0</v>
      </c>
      <c r="BW46" s="131">
        <f t="shared" si="12"/>
        <v>0</v>
      </c>
      <c r="BX46" s="131">
        <f t="shared" si="12"/>
        <v>0</v>
      </c>
      <c r="BY46" s="131">
        <f t="shared" si="12"/>
        <v>0</v>
      </c>
      <c r="BZ46" s="131">
        <f t="shared" si="12"/>
        <v>0</v>
      </c>
      <c r="CA46" s="131">
        <f t="shared" si="12"/>
        <v>0</v>
      </c>
      <c r="CB46" s="131">
        <f t="shared" si="12"/>
        <v>0</v>
      </c>
      <c r="CC46" s="131">
        <f t="shared" si="12"/>
        <v>0</v>
      </c>
      <c r="CD46" s="131">
        <f t="shared" si="12"/>
        <v>0</v>
      </c>
      <c r="CE46" s="131">
        <f t="shared" si="12"/>
        <v>0</v>
      </c>
      <c r="CF46" s="131">
        <f t="shared" si="12"/>
        <v>0</v>
      </c>
      <c r="CG46" s="131">
        <f t="shared" si="12"/>
        <v>0</v>
      </c>
      <c r="CH46" s="131">
        <f t="shared" si="12"/>
        <v>0</v>
      </c>
      <c r="CI46" s="131">
        <f t="shared" si="12"/>
        <v>0</v>
      </c>
      <c r="CJ46" s="131">
        <f t="shared" si="12"/>
        <v>0</v>
      </c>
      <c r="CK46" s="131">
        <f t="shared" si="12"/>
        <v>1</v>
      </c>
      <c r="CL46" s="131">
        <f t="shared" si="12"/>
        <v>1</v>
      </c>
      <c r="CM46" s="131">
        <f t="shared" si="13"/>
        <v>0</v>
      </c>
      <c r="CN46" s="131">
        <f t="shared" si="13"/>
        <v>0</v>
      </c>
      <c r="CO46" s="131">
        <f t="shared" si="13"/>
        <v>0</v>
      </c>
      <c r="CP46" s="131">
        <f t="shared" si="13"/>
        <v>0</v>
      </c>
      <c r="CQ46" s="69"/>
      <c r="CR46" s="68"/>
      <c r="CS46" s="37"/>
    </row>
    <row r="47" spans="1:97" x14ac:dyDescent="0.25">
      <c r="A47" s="68"/>
      <c r="B47" s="68"/>
      <c r="C47" s="68"/>
      <c r="D47" s="68"/>
      <c r="E47" s="68"/>
      <c r="F47" s="112" t="s">
        <v>35</v>
      </c>
      <c r="G47" s="112" t="s">
        <v>191</v>
      </c>
      <c r="H47" s="135"/>
      <c r="I47" s="136"/>
      <c r="J47" s="136">
        <f>IF($F47 = J$41, 1, 0)</f>
        <v>0</v>
      </c>
      <c r="K47" s="136">
        <f t="shared" si="8"/>
        <v>0</v>
      </c>
      <c r="L47" s="136">
        <f t="shared" si="8"/>
        <v>0</v>
      </c>
      <c r="M47" s="136">
        <f t="shared" si="8"/>
        <v>0</v>
      </c>
      <c r="N47" s="136">
        <f t="shared" si="8"/>
        <v>0</v>
      </c>
      <c r="O47" s="136">
        <f t="shared" si="8"/>
        <v>0</v>
      </c>
      <c r="P47" s="136">
        <f t="shared" si="8"/>
        <v>0</v>
      </c>
      <c r="Q47" s="136">
        <f t="shared" si="8"/>
        <v>0</v>
      </c>
      <c r="R47" s="136">
        <f t="shared" si="8"/>
        <v>0</v>
      </c>
      <c r="S47" s="136">
        <f t="shared" si="8"/>
        <v>0</v>
      </c>
      <c r="T47" s="136">
        <f t="shared" si="8"/>
        <v>0</v>
      </c>
      <c r="U47" s="136">
        <f t="shared" si="8"/>
        <v>0</v>
      </c>
      <c r="V47" s="136">
        <f t="shared" si="8"/>
        <v>0</v>
      </c>
      <c r="W47" s="136">
        <f t="shared" si="8"/>
        <v>0</v>
      </c>
      <c r="X47" s="136">
        <f t="shared" si="8"/>
        <v>0</v>
      </c>
      <c r="Y47" s="136">
        <f t="shared" si="8"/>
        <v>0</v>
      </c>
      <c r="Z47" s="136">
        <f t="shared" si="8"/>
        <v>0</v>
      </c>
      <c r="AA47" s="136">
        <f t="shared" si="9"/>
        <v>0</v>
      </c>
      <c r="AB47" s="136">
        <f t="shared" si="9"/>
        <v>0</v>
      </c>
      <c r="AC47" s="136">
        <f t="shared" si="9"/>
        <v>0</v>
      </c>
      <c r="AD47" s="136">
        <f t="shared" si="9"/>
        <v>0</v>
      </c>
      <c r="AE47" s="136">
        <f t="shared" si="9"/>
        <v>0</v>
      </c>
      <c r="AF47" s="136">
        <f t="shared" si="9"/>
        <v>0</v>
      </c>
      <c r="AG47" s="136">
        <f t="shared" si="9"/>
        <v>0</v>
      </c>
      <c r="AH47" s="136">
        <f t="shared" si="9"/>
        <v>0</v>
      </c>
      <c r="AI47" s="136">
        <f t="shared" si="9"/>
        <v>0</v>
      </c>
      <c r="AJ47" s="136">
        <f t="shared" si="9"/>
        <v>0</v>
      </c>
      <c r="AK47" s="136">
        <f t="shared" si="9"/>
        <v>0</v>
      </c>
      <c r="AL47" s="136">
        <f t="shared" si="9"/>
        <v>0</v>
      </c>
      <c r="AM47" s="136">
        <f t="shared" si="9"/>
        <v>0</v>
      </c>
      <c r="AN47" s="136">
        <f t="shared" si="9"/>
        <v>0</v>
      </c>
      <c r="AO47" s="136">
        <f t="shared" si="9"/>
        <v>0</v>
      </c>
      <c r="AP47" s="136">
        <f t="shared" si="9"/>
        <v>0</v>
      </c>
      <c r="AQ47" s="136">
        <f t="shared" si="10"/>
        <v>0</v>
      </c>
      <c r="AR47" s="136">
        <f t="shared" si="10"/>
        <v>0</v>
      </c>
      <c r="AS47" s="136">
        <f t="shared" si="10"/>
        <v>0</v>
      </c>
      <c r="AT47" s="136">
        <f t="shared" si="10"/>
        <v>0</v>
      </c>
      <c r="AU47" s="136">
        <f t="shared" si="10"/>
        <v>0</v>
      </c>
      <c r="AV47" s="136">
        <f t="shared" si="10"/>
        <v>0</v>
      </c>
      <c r="AW47" s="136">
        <f t="shared" si="10"/>
        <v>0</v>
      </c>
      <c r="AX47" s="136">
        <f t="shared" si="10"/>
        <v>0</v>
      </c>
      <c r="AY47" s="136">
        <f t="shared" si="10"/>
        <v>0</v>
      </c>
      <c r="AZ47" s="136">
        <f t="shared" si="10"/>
        <v>0</v>
      </c>
      <c r="BA47" s="136">
        <f t="shared" si="10"/>
        <v>0</v>
      </c>
      <c r="BB47" s="136">
        <f t="shared" si="10"/>
        <v>0</v>
      </c>
      <c r="BC47" s="136">
        <f t="shared" si="10"/>
        <v>0</v>
      </c>
      <c r="BD47" s="136">
        <f t="shared" si="10"/>
        <v>0</v>
      </c>
      <c r="BE47" s="136">
        <f t="shared" si="10"/>
        <v>0</v>
      </c>
      <c r="BF47" s="136">
        <f t="shared" si="10"/>
        <v>0</v>
      </c>
      <c r="BG47" s="136">
        <f t="shared" si="11"/>
        <v>0</v>
      </c>
      <c r="BH47" s="136">
        <f t="shared" si="11"/>
        <v>0</v>
      </c>
      <c r="BI47" s="136">
        <f t="shared" si="11"/>
        <v>0</v>
      </c>
      <c r="BJ47" s="136">
        <f t="shared" si="11"/>
        <v>0</v>
      </c>
      <c r="BK47" s="136">
        <f t="shared" si="11"/>
        <v>0</v>
      </c>
      <c r="BL47" s="136">
        <f t="shared" si="11"/>
        <v>0</v>
      </c>
      <c r="BM47" s="136">
        <f t="shared" si="11"/>
        <v>0</v>
      </c>
      <c r="BN47" s="136">
        <f t="shared" si="11"/>
        <v>0</v>
      </c>
      <c r="BO47" s="136">
        <f t="shared" si="11"/>
        <v>0</v>
      </c>
      <c r="BP47" s="136">
        <f t="shared" si="11"/>
        <v>0</v>
      </c>
      <c r="BQ47" s="136">
        <f t="shared" si="11"/>
        <v>0</v>
      </c>
      <c r="BR47" s="136">
        <f t="shared" si="11"/>
        <v>0</v>
      </c>
      <c r="BS47" s="136">
        <f t="shared" si="11"/>
        <v>0</v>
      </c>
      <c r="BT47" s="136">
        <f t="shared" si="11"/>
        <v>0</v>
      </c>
      <c r="BU47" s="136">
        <f t="shared" si="11"/>
        <v>0</v>
      </c>
      <c r="BV47" s="136">
        <f t="shared" si="11"/>
        <v>0</v>
      </c>
      <c r="BW47" s="136">
        <f t="shared" si="12"/>
        <v>0</v>
      </c>
      <c r="BX47" s="136">
        <f t="shared" si="12"/>
        <v>0</v>
      </c>
      <c r="BY47" s="136">
        <f t="shared" si="12"/>
        <v>0</v>
      </c>
      <c r="BZ47" s="136">
        <f t="shared" si="12"/>
        <v>1</v>
      </c>
      <c r="CA47" s="136">
        <f t="shared" si="12"/>
        <v>1</v>
      </c>
      <c r="CB47" s="136">
        <f t="shared" si="12"/>
        <v>1</v>
      </c>
      <c r="CC47" s="136">
        <f t="shared" si="12"/>
        <v>1</v>
      </c>
      <c r="CD47" s="136">
        <f t="shared" si="12"/>
        <v>1</v>
      </c>
      <c r="CE47" s="136">
        <f t="shared" si="12"/>
        <v>1</v>
      </c>
      <c r="CF47" s="136">
        <f t="shared" si="12"/>
        <v>1</v>
      </c>
      <c r="CG47" s="136">
        <f t="shared" si="12"/>
        <v>1</v>
      </c>
      <c r="CH47" s="136">
        <f t="shared" si="12"/>
        <v>1</v>
      </c>
      <c r="CI47" s="136">
        <f t="shared" si="12"/>
        <v>1</v>
      </c>
      <c r="CJ47" s="136">
        <f t="shared" si="12"/>
        <v>1</v>
      </c>
      <c r="CK47" s="136">
        <f t="shared" si="12"/>
        <v>0</v>
      </c>
      <c r="CL47" s="136">
        <f t="shared" si="12"/>
        <v>0</v>
      </c>
      <c r="CM47" s="136">
        <f t="shared" si="13"/>
        <v>0</v>
      </c>
      <c r="CN47" s="136">
        <f t="shared" si="13"/>
        <v>0</v>
      </c>
      <c r="CO47" s="136">
        <f t="shared" si="13"/>
        <v>0</v>
      </c>
      <c r="CP47" s="136">
        <f t="shared" si="13"/>
        <v>0</v>
      </c>
      <c r="CQ47" s="69"/>
      <c r="CR47" s="68"/>
      <c r="CS47" s="37"/>
    </row>
    <row r="48" spans="1:97" x14ac:dyDescent="0.25">
      <c r="A48" s="68"/>
      <c r="B48" s="68"/>
      <c r="C48" s="68"/>
      <c r="D48" s="68"/>
      <c r="E48" s="68"/>
      <c r="F48" s="68"/>
      <c r="G48" s="68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8"/>
      <c r="CS48" s="37"/>
    </row>
    <row r="49" spans="1:97" x14ac:dyDescent="0.25">
      <c r="A49" s="68"/>
      <c r="B49" s="96"/>
      <c r="C49" s="105" t="s">
        <v>711</v>
      </c>
      <c r="D49" s="105"/>
      <c r="E49" s="105"/>
      <c r="F49" s="105"/>
      <c r="G49" s="105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5"/>
      <c r="CS49" s="37"/>
    </row>
    <row r="50" spans="1:97" x14ac:dyDescent="0.25">
      <c r="A50" s="68"/>
      <c r="B50" s="68"/>
      <c r="C50" s="104"/>
      <c r="D50" s="104"/>
      <c r="E50" s="68"/>
      <c r="F50" s="68"/>
      <c r="G50" s="68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8"/>
      <c r="CS50" s="37"/>
    </row>
    <row r="51" spans="1:97" x14ac:dyDescent="0.25">
      <c r="A51" s="110"/>
      <c r="B51" s="68"/>
      <c r="C51" s="68"/>
      <c r="D51" s="104"/>
      <c r="E51" s="107" t="s">
        <v>337</v>
      </c>
      <c r="F51" s="68"/>
      <c r="G51" s="68"/>
      <c r="H51" s="69"/>
      <c r="I51" s="127" t="s">
        <v>314</v>
      </c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110" t="s">
        <v>568</v>
      </c>
      <c r="CS51" s="37"/>
    </row>
    <row r="52" spans="1:97" x14ac:dyDescent="0.25">
      <c r="A52" s="68"/>
      <c r="B52" s="68"/>
      <c r="C52" s="68"/>
      <c r="D52" s="68"/>
      <c r="E52" s="68"/>
      <c r="F52" s="108" t="s">
        <v>193</v>
      </c>
      <c r="G52" s="108" t="str">
        <f>G$24</f>
        <v>£m</v>
      </c>
      <c r="H52" s="140">
        <f>SUMPRODUCT(J32:CP32, J$24:CP$24)</f>
        <v>2560.9238956371191</v>
      </c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69"/>
      <c r="CR52" s="68"/>
      <c r="CS52" s="37"/>
    </row>
    <row r="53" spans="1:97" x14ac:dyDescent="0.25">
      <c r="A53" s="68"/>
      <c r="B53" s="68"/>
      <c r="C53" s="68"/>
      <c r="D53" s="68"/>
      <c r="E53" s="68"/>
      <c r="F53" s="110" t="s">
        <v>194</v>
      </c>
      <c r="G53" s="110" t="str">
        <f>G$24</f>
        <v>£m</v>
      </c>
      <c r="H53" s="125">
        <f>SUMPRODUCT(J33:CP33, J$24:CP$24)</f>
        <v>2881.2611164625087</v>
      </c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/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69"/>
      <c r="CR53" s="68"/>
      <c r="CS53" s="37"/>
    </row>
    <row r="54" spans="1:97" x14ac:dyDescent="0.25">
      <c r="A54" s="68"/>
      <c r="B54" s="68"/>
      <c r="C54" s="68"/>
      <c r="D54" s="68"/>
      <c r="E54" s="68"/>
      <c r="F54" s="110" t="s">
        <v>41</v>
      </c>
      <c r="G54" s="110" t="str">
        <f>G$24</f>
        <v>£m</v>
      </c>
      <c r="H54" s="125">
        <f>SUMPRODUCT(J34:CP34, J$24:CP$24)</f>
        <v>688.2665402901074</v>
      </c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5"/>
      <c r="BX54" s="125"/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5"/>
      <c r="CM54" s="125"/>
      <c r="CN54" s="125"/>
      <c r="CO54" s="125"/>
      <c r="CP54" s="125"/>
      <c r="CQ54" s="69"/>
      <c r="CR54" s="68"/>
      <c r="CS54" s="37"/>
    </row>
    <row r="55" spans="1:97" x14ac:dyDescent="0.25">
      <c r="A55" s="68"/>
      <c r="B55" s="68"/>
      <c r="C55" s="68"/>
      <c r="D55" s="68"/>
      <c r="E55" s="68"/>
      <c r="F55" s="110" t="s">
        <v>40</v>
      </c>
      <c r="G55" s="110" t="str">
        <f>G$24</f>
        <v>£m</v>
      </c>
      <c r="H55" s="125">
        <f>SUMPRODUCT(J35:CP35, J$24:CP$24)</f>
        <v>2448.2112247172631</v>
      </c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5"/>
      <c r="BW55" s="125"/>
      <c r="BX55" s="125"/>
      <c r="BY55" s="125"/>
      <c r="BZ55" s="125"/>
      <c r="CA55" s="125"/>
      <c r="CB55" s="125"/>
      <c r="CC55" s="125"/>
      <c r="CD55" s="125"/>
      <c r="CE55" s="125"/>
      <c r="CF55" s="125"/>
      <c r="CG55" s="125"/>
      <c r="CH55" s="125"/>
      <c r="CI55" s="125"/>
      <c r="CJ55" s="125"/>
      <c r="CK55" s="125"/>
      <c r="CL55" s="125"/>
      <c r="CM55" s="125"/>
      <c r="CN55" s="125"/>
      <c r="CO55" s="125"/>
      <c r="CP55" s="125"/>
      <c r="CQ55" s="69"/>
      <c r="CR55" s="68"/>
      <c r="CS55" s="37"/>
    </row>
    <row r="56" spans="1:97" x14ac:dyDescent="0.25">
      <c r="A56" s="68"/>
      <c r="B56" s="68"/>
      <c r="C56" s="68"/>
      <c r="D56" s="68"/>
      <c r="E56" s="68"/>
      <c r="F56" s="112" t="s">
        <v>166</v>
      </c>
      <c r="G56" s="112" t="str">
        <f>G$24</f>
        <v>£m</v>
      </c>
      <c r="H56" s="141">
        <f>SUMPRODUCT(J36:CP36, J$24:CP$24)</f>
        <v>3817.5545545638979</v>
      </c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  <c r="BN56" s="125"/>
      <c r="BO56" s="125"/>
      <c r="BP56" s="125"/>
      <c r="BQ56" s="125"/>
      <c r="BR56" s="125"/>
      <c r="BS56" s="125"/>
      <c r="BT56" s="125"/>
      <c r="BU56" s="125"/>
      <c r="BV56" s="125"/>
      <c r="BW56" s="125"/>
      <c r="BX56" s="125"/>
      <c r="BY56" s="125"/>
      <c r="BZ56" s="125"/>
      <c r="CA56" s="125"/>
      <c r="CB56" s="125"/>
      <c r="CC56" s="125"/>
      <c r="CD56" s="125"/>
      <c r="CE56" s="125"/>
      <c r="CF56" s="125"/>
      <c r="CG56" s="125"/>
      <c r="CH56" s="125"/>
      <c r="CI56" s="125"/>
      <c r="CJ56" s="125"/>
      <c r="CK56" s="125"/>
      <c r="CL56" s="125"/>
      <c r="CM56" s="125"/>
      <c r="CN56" s="125"/>
      <c r="CO56" s="125"/>
      <c r="CP56" s="125"/>
      <c r="CQ56" s="69"/>
      <c r="CR56" s="68"/>
      <c r="CS56" s="37"/>
    </row>
    <row r="57" spans="1:97" x14ac:dyDescent="0.25">
      <c r="A57" s="68"/>
      <c r="B57" s="68"/>
      <c r="C57" s="68"/>
      <c r="D57" s="68"/>
      <c r="E57" s="68"/>
      <c r="F57" s="68"/>
      <c r="G57" s="68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8"/>
      <c r="CS57" s="37"/>
    </row>
    <row r="58" spans="1:97" x14ac:dyDescent="0.25">
      <c r="A58" s="68"/>
      <c r="B58" s="68"/>
      <c r="C58" s="68"/>
      <c r="D58" s="68"/>
      <c r="E58" s="110" t="s">
        <v>276</v>
      </c>
      <c r="F58" s="68"/>
      <c r="G58" s="110" t="str">
        <f>G$24</f>
        <v>£m</v>
      </c>
      <c r="H58" s="125">
        <f>SUM(H52:H56)</f>
        <v>12396.217331670896</v>
      </c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  <c r="BN58" s="125"/>
      <c r="BO58" s="125"/>
      <c r="BP58" s="125"/>
      <c r="BQ58" s="125"/>
      <c r="BR58" s="125"/>
      <c r="BS58" s="125"/>
      <c r="BT58" s="125"/>
      <c r="BU58" s="125"/>
      <c r="BV58" s="125"/>
      <c r="BW58" s="125"/>
      <c r="BX58" s="125"/>
      <c r="BY58" s="125"/>
      <c r="BZ58" s="125"/>
      <c r="CA58" s="125"/>
      <c r="CB58" s="125"/>
      <c r="CC58" s="125"/>
      <c r="CD58" s="125"/>
      <c r="CE58" s="125"/>
      <c r="CF58" s="125"/>
      <c r="CG58" s="125"/>
      <c r="CH58" s="125"/>
      <c r="CI58" s="125"/>
      <c r="CJ58" s="125"/>
      <c r="CK58" s="125"/>
      <c r="CL58" s="125"/>
      <c r="CM58" s="125"/>
      <c r="CN58" s="125"/>
      <c r="CO58" s="125"/>
      <c r="CP58" s="125"/>
      <c r="CQ58" s="69"/>
      <c r="CR58" s="68"/>
      <c r="CS58" s="37"/>
    </row>
    <row r="59" spans="1:97" x14ac:dyDescent="0.25">
      <c r="A59" s="68"/>
      <c r="B59" s="68"/>
      <c r="C59" s="68"/>
      <c r="D59" s="68"/>
      <c r="E59" s="110" t="s">
        <v>514</v>
      </c>
      <c r="F59" s="68"/>
      <c r="G59" s="110" t="s">
        <v>470</v>
      </c>
      <c r="H59" s="125" t="b">
        <f>H52 + H53 &gt; 0</f>
        <v>1</v>
      </c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  <c r="BM59" s="125"/>
      <c r="BN59" s="125"/>
      <c r="BO59" s="125"/>
      <c r="BP59" s="125"/>
      <c r="BQ59" s="125"/>
      <c r="BR59" s="125"/>
      <c r="BS59" s="125"/>
      <c r="BT59" s="125"/>
      <c r="BU59" s="125"/>
      <c r="BV59" s="125"/>
      <c r="BW59" s="125"/>
      <c r="BX59" s="125"/>
      <c r="BY59" s="125"/>
      <c r="BZ59" s="125"/>
      <c r="CA59" s="125"/>
      <c r="CB59" s="125"/>
      <c r="CC59" s="125"/>
      <c r="CD59" s="125"/>
      <c r="CE59" s="125"/>
      <c r="CF59" s="125"/>
      <c r="CG59" s="125"/>
      <c r="CH59" s="125"/>
      <c r="CI59" s="125"/>
      <c r="CJ59" s="125"/>
      <c r="CK59" s="125"/>
      <c r="CL59" s="125"/>
      <c r="CM59" s="125"/>
      <c r="CN59" s="125"/>
      <c r="CO59" s="125"/>
      <c r="CP59" s="125"/>
      <c r="CQ59" s="69"/>
      <c r="CR59" s="68"/>
      <c r="CS59" s="37"/>
    </row>
    <row r="60" spans="1:97" x14ac:dyDescent="0.25">
      <c r="A60" s="68"/>
      <c r="B60" s="68"/>
      <c r="C60" s="68"/>
      <c r="D60" s="68"/>
      <c r="E60" s="110" t="s">
        <v>515</v>
      </c>
      <c r="F60" s="68"/>
      <c r="G60" s="110" t="s">
        <v>470</v>
      </c>
      <c r="H60" s="125" t="b">
        <f>H58 &gt; 0</f>
        <v>1</v>
      </c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25"/>
      <c r="BJ60" s="125"/>
      <c r="BK60" s="125"/>
      <c r="BL60" s="125"/>
      <c r="BM60" s="125"/>
      <c r="BN60" s="125"/>
      <c r="BO60" s="125"/>
      <c r="BP60" s="125"/>
      <c r="BQ60" s="125"/>
      <c r="BR60" s="125"/>
      <c r="BS60" s="125"/>
      <c r="BT60" s="125"/>
      <c r="BU60" s="125"/>
      <c r="BV60" s="125"/>
      <c r="BW60" s="125"/>
      <c r="BX60" s="125"/>
      <c r="BY60" s="125"/>
      <c r="BZ60" s="125"/>
      <c r="CA60" s="125"/>
      <c r="CB60" s="125"/>
      <c r="CC60" s="125"/>
      <c r="CD60" s="125"/>
      <c r="CE60" s="125"/>
      <c r="CF60" s="125"/>
      <c r="CG60" s="125"/>
      <c r="CH60" s="125"/>
      <c r="CI60" s="125"/>
      <c r="CJ60" s="125"/>
      <c r="CK60" s="125"/>
      <c r="CL60" s="125"/>
      <c r="CM60" s="125"/>
      <c r="CN60" s="125"/>
      <c r="CO60" s="125"/>
      <c r="CP60" s="125"/>
      <c r="CQ60" s="69"/>
      <c r="CR60" s="68"/>
      <c r="CS60" s="37"/>
    </row>
    <row r="61" spans="1:97" s="17" customFormat="1" x14ac:dyDescent="0.25">
      <c r="A61" s="68"/>
      <c r="B61" s="68"/>
      <c r="C61" s="68"/>
      <c r="D61" s="68"/>
      <c r="E61" s="110"/>
      <c r="F61" s="68"/>
      <c r="G61" s="110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  <c r="BN61" s="125"/>
      <c r="BO61" s="125"/>
      <c r="BP61" s="125"/>
      <c r="BQ61" s="125"/>
      <c r="BR61" s="125"/>
      <c r="BS61" s="125"/>
      <c r="BT61" s="125"/>
      <c r="BU61" s="125"/>
      <c r="BV61" s="125"/>
      <c r="BW61" s="125"/>
      <c r="BX61" s="125"/>
      <c r="BY61" s="125"/>
      <c r="BZ61" s="125"/>
      <c r="CA61" s="125"/>
      <c r="CB61" s="125"/>
      <c r="CC61" s="125"/>
      <c r="CD61" s="125"/>
      <c r="CE61" s="125"/>
      <c r="CF61" s="125"/>
      <c r="CG61" s="125"/>
      <c r="CH61" s="125"/>
      <c r="CI61" s="125"/>
      <c r="CJ61" s="125"/>
      <c r="CK61" s="125"/>
      <c r="CL61" s="125"/>
      <c r="CM61" s="125"/>
      <c r="CN61" s="125"/>
      <c r="CO61" s="125"/>
      <c r="CP61" s="125"/>
      <c r="CQ61" s="69"/>
      <c r="CR61" s="68"/>
      <c r="CS61" s="37"/>
    </row>
    <row r="62" spans="1:97" s="17" customFormat="1" x14ac:dyDescent="0.25">
      <c r="A62" s="68"/>
      <c r="B62" s="68"/>
      <c r="C62" s="68"/>
      <c r="D62" s="68"/>
      <c r="E62" s="223" t="s">
        <v>761</v>
      </c>
      <c r="F62" s="224"/>
      <c r="G62" s="223" t="str">
        <f>G$24</f>
        <v>£m</v>
      </c>
      <c r="H62" s="225">
        <f>H58 - H25</f>
        <v>0</v>
      </c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  <c r="BN62" s="125"/>
      <c r="BO62" s="125"/>
      <c r="BP62" s="125"/>
      <c r="BQ62" s="125"/>
      <c r="BR62" s="125"/>
      <c r="BS62" s="125"/>
      <c r="BT62" s="125"/>
      <c r="BU62" s="125"/>
      <c r="BV62" s="125"/>
      <c r="BW62" s="125"/>
      <c r="BX62" s="125"/>
      <c r="BY62" s="125"/>
      <c r="BZ62" s="125"/>
      <c r="CA62" s="125"/>
      <c r="CB62" s="125"/>
      <c r="CC62" s="125"/>
      <c r="CD62" s="125"/>
      <c r="CE62" s="125"/>
      <c r="CF62" s="125"/>
      <c r="CG62" s="125"/>
      <c r="CH62" s="125"/>
      <c r="CI62" s="125"/>
      <c r="CJ62" s="125"/>
      <c r="CK62" s="125"/>
      <c r="CL62" s="125"/>
      <c r="CM62" s="125"/>
      <c r="CN62" s="125"/>
      <c r="CO62" s="125"/>
      <c r="CP62" s="125"/>
      <c r="CQ62" s="69"/>
      <c r="CR62" s="68"/>
      <c r="CS62" s="37"/>
    </row>
    <row r="63" spans="1:97" x14ac:dyDescent="0.25">
      <c r="A63" s="68"/>
      <c r="B63" s="68"/>
      <c r="C63" s="68"/>
      <c r="D63" s="68"/>
      <c r="E63" s="110" t="s">
        <v>526</v>
      </c>
      <c r="F63" s="68"/>
      <c r="G63" s="110" t="s">
        <v>231</v>
      </c>
      <c r="H63" s="131">
        <f>IF(H62 = 0, 0, 1)</f>
        <v>0</v>
      </c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  <c r="BX63" s="131"/>
      <c r="BY63" s="131"/>
      <c r="BZ63" s="131"/>
      <c r="CA63" s="131"/>
      <c r="CB63" s="131"/>
      <c r="CC63" s="131"/>
      <c r="CD63" s="131"/>
      <c r="CE63" s="131"/>
      <c r="CF63" s="131"/>
      <c r="CG63" s="131"/>
      <c r="CH63" s="131"/>
      <c r="CI63" s="131"/>
      <c r="CJ63" s="131"/>
      <c r="CK63" s="131"/>
      <c r="CL63" s="131"/>
      <c r="CM63" s="131"/>
      <c r="CN63" s="131"/>
      <c r="CO63" s="131"/>
      <c r="CP63" s="131"/>
      <c r="CQ63" s="69"/>
      <c r="CR63" s="68"/>
      <c r="CS63" s="37"/>
    </row>
    <row r="64" spans="1:97" x14ac:dyDescent="0.25">
      <c r="A64" s="68"/>
      <c r="B64" s="68"/>
      <c r="C64" s="68"/>
      <c r="D64" s="68"/>
      <c r="E64" s="104"/>
      <c r="F64" s="68"/>
      <c r="G64" s="68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8"/>
      <c r="CS64" s="37"/>
    </row>
    <row r="65" spans="1:97" x14ac:dyDescent="0.25">
      <c r="A65" s="110"/>
      <c r="B65" s="68"/>
      <c r="C65" s="68"/>
      <c r="D65" s="68"/>
      <c r="E65" s="107" t="s">
        <v>338</v>
      </c>
      <c r="F65" s="68"/>
      <c r="G65" s="68"/>
      <c r="H65" s="69"/>
      <c r="I65" s="127" t="s">
        <v>314</v>
      </c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110" t="s">
        <v>568</v>
      </c>
      <c r="CS65" s="37"/>
    </row>
    <row r="66" spans="1:97" x14ac:dyDescent="0.25">
      <c r="A66" s="68"/>
      <c r="B66" s="68"/>
      <c r="C66" s="68"/>
      <c r="D66" s="68"/>
      <c r="E66" s="68"/>
      <c r="F66" s="108" t="s">
        <v>193</v>
      </c>
      <c r="G66" s="108" t="s">
        <v>44</v>
      </c>
      <c r="H66" s="148">
        <f>IF(H$60, H52 / H$58, 0)</f>
        <v>0.20658914143867549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  <c r="BQ66" s="130"/>
      <c r="BR66" s="130"/>
      <c r="BS66" s="130"/>
      <c r="BT66" s="130"/>
      <c r="BU66" s="130"/>
      <c r="BV66" s="130"/>
      <c r="BW66" s="130"/>
      <c r="BX66" s="130"/>
      <c r="BY66" s="130"/>
      <c r="BZ66" s="130"/>
      <c r="CA66" s="130"/>
      <c r="CB66" s="130"/>
      <c r="CC66" s="130"/>
      <c r="CD66" s="130"/>
      <c r="CE66" s="130"/>
      <c r="CF66" s="130"/>
      <c r="CG66" s="130"/>
      <c r="CH66" s="130"/>
      <c r="CI66" s="130"/>
      <c r="CJ66" s="130"/>
      <c r="CK66" s="130"/>
      <c r="CL66" s="130"/>
      <c r="CM66" s="130"/>
      <c r="CN66" s="130"/>
      <c r="CO66" s="130"/>
      <c r="CP66" s="130"/>
      <c r="CQ66" s="69"/>
      <c r="CR66" s="68"/>
      <c r="CS66" s="37"/>
    </row>
    <row r="67" spans="1:97" x14ac:dyDescent="0.25">
      <c r="A67" s="68"/>
      <c r="B67" s="68"/>
      <c r="C67" s="68"/>
      <c r="D67" s="68"/>
      <c r="E67" s="68"/>
      <c r="F67" s="110" t="s">
        <v>194</v>
      </c>
      <c r="G67" s="110" t="s">
        <v>44</v>
      </c>
      <c r="H67" s="149">
        <f>IF(H$60, H53 / H$58, 0)</f>
        <v>0.23243067133884635</v>
      </c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  <c r="BR67" s="130"/>
      <c r="BS67" s="130"/>
      <c r="BT67" s="130"/>
      <c r="BU67" s="130"/>
      <c r="BV67" s="130"/>
      <c r="BW67" s="130"/>
      <c r="BX67" s="130"/>
      <c r="BY67" s="130"/>
      <c r="BZ67" s="130"/>
      <c r="CA67" s="130"/>
      <c r="CB67" s="130"/>
      <c r="CC67" s="130"/>
      <c r="CD67" s="130"/>
      <c r="CE67" s="130"/>
      <c r="CF67" s="130"/>
      <c r="CG67" s="130"/>
      <c r="CH67" s="130"/>
      <c r="CI67" s="130"/>
      <c r="CJ67" s="130"/>
      <c r="CK67" s="130"/>
      <c r="CL67" s="130"/>
      <c r="CM67" s="130"/>
      <c r="CN67" s="130"/>
      <c r="CO67" s="130"/>
      <c r="CP67" s="130"/>
      <c r="CQ67" s="69"/>
      <c r="CR67" s="68"/>
      <c r="CS67" s="37"/>
    </row>
    <row r="68" spans="1:97" x14ac:dyDescent="0.25">
      <c r="A68" s="68"/>
      <c r="B68" s="68"/>
      <c r="C68" s="68"/>
      <c r="D68" s="68"/>
      <c r="E68" s="68"/>
      <c r="F68" s="110" t="s">
        <v>41</v>
      </c>
      <c r="G68" s="110" t="s">
        <v>44</v>
      </c>
      <c r="H68" s="149">
        <f>IF(H$60, H54 / H$58, 0)</f>
        <v>5.5522303447493315E-2</v>
      </c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  <c r="BQ68" s="130"/>
      <c r="BR68" s="130"/>
      <c r="BS68" s="130"/>
      <c r="BT68" s="130"/>
      <c r="BU68" s="130"/>
      <c r="BV68" s="130"/>
      <c r="BW68" s="130"/>
      <c r="BX68" s="130"/>
      <c r="BY68" s="130"/>
      <c r="BZ68" s="130"/>
      <c r="CA68" s="130"/>
      <c r="CB68" s="130"/>
      <c r="CC68" s="130"/>
      <c r="CD68" s="130"/>
      <c r="CE68" s="130"/>
      <c r="CF68" s="130"/>
      <c r="CG68" s="130"/>
      <c r="CH68" s="130"/>
      <c r="CI68" s="130"/>
      <c r="CJ68" s="130"/>
      <c r="CK68" s="130"/>
      <c r="CL68" s="130"/>
      <c r="CM68" s="130"/>
      <c r="CN68" s="130"/>
      <c r="CO68" s="130"/>
      <c r="CP68" s="130"/>
      <c r="CQ68" s="69"/>
      <c r="CR68" s="68"/>
      <c r="CS68" s="37"/>
    </row>
    <row r="69" spans="1:97" x14ac:dyDescent="0.25">
      <c r="A69" s="68"/>
      <c r="B69" s="68"/>
      <c r="C69" s="68"/>
      <c r="D69" s="68"/>
      <c r="E69" s="68"/>
      <c r="F69" s="110" t="s">
        <v>40</v>
      </c>
      <c r="G69" s="110" t="s">
        <v>44</v>
      </c>
      <c r="H69" s="149">
        <f>IF(H$60, H55 / H$58, 0)</f>
        <v>0.19749663620872213</v>
      </c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  <c r="BQ69" s="130"/>
      <c r="BR69" s="130"/>
      <c r="BS69" s="130"/>
      <c r="BT69" s="130"/>
      <c r="BU69" s="130"/>
      <c r="BV69" s="130"/>
      <c r="BW69" s="130"/>
      <c r="BX69" s="130"/>
      <c r="BY69" s="130"/>
      <c r="BZ69" s="130"/>
      <c r="CA69" s="130"/>
      <c r="CB69" s="130"/>
      <c r="CC69" s="130"/>
      <c r="CD69" s="130"/>
      <c r="CE69" s="130"/>
      <c r="CF69" s="130"/>
      <c r="CG69" s="130"/>
      <c r="CH69" s="130"/>
      <c r="CI69" s="130"/>
      <c r="CJ69" s="130"/>
      <c r="CK69" s="130"/>
      <c r="CL69" s="130"/>
      <c r="CM69" s="130"/>
      <c r="CN69" s="130"/>
      <c r="CO69" s="130"/>
      <c r="CP69" s="130"/>
      <c r="CQ69" s="69"/>
      <c r="CR69" s="68"/>
      <c r="CS69" s="37"/>
    </row>
    <row r="70" spans="1:97" x14ac:dyDescent="0.25">
      <c r="A70" s="68"/>
      <c r="B70" s="68"/>
      <c r="C70" s="68"/>
      <c r="D70" s="68"/>
      <c r="E70" s="68"/>
      <c r="F70" s="112" t="s">
        <v>166</v>
      </c>
      <c r="G70" s="112" t="s">
        <v>44</v>
      </c>
      <c r="H70" s="150">
        <f>IF(H$60, H56 / H$58, 0)</f>
        <v>0.30796124756626275</v>
      </c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  <c r="BQ70" s="130"/>
      <c r="BR70" s="130"/>
      <c r="BS70" s="130"/>
      <c r="BT70" s="130"/>
      <c r="BU70" s="130"/>
      <c r="BV70" s="130"/>
      <c r="BW70" s="130"/>
      <c r="BX70" s="130"/>
      <c r="BY70" s="130"/>
      <c r="BZ70" s="130"/>
      <c r="CA70" s="130"/>
      <c r="CB70" s="130"/>
      <c r="CC70" s="130"/>
      <c r="CD70" s="130"/>
      <c r="CE70" s="130"/>
      <c r="CF70" s="130"/>
      <c r="CG70" s="130"/>
      <c r="CH70" s="130"/>
      <c r="CI70" s="130"/>
      <c r="CJ70" s="130"/>
      <c r="CK70" s="130"/>
      <c r="CL70" s="130"/>
      <c r="CM70" s="130"/>
      <c r="CN70" s="130"/>
      <c r="CO70" s="130"/>
      <c r="CP70" s="130"/>
      <c r="CQ70" s="69"/>
      <c r="CR70" s="68"/>
      <c r="CS70" s="37"/>
    </row>
    <row r="71" spans="1:97" x14ac:dyDescent="0.25">
      <c r="A71" s="68"/>
      <c r="B71" s="68"/>
      <c r="C71" s="68"/>
      <c r="D71" s="68"/>
      <c r="E71" s="68"/>
      <c r="F71" s="68"/>
      <c r="G71" s="68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8"/>
      <c r="CS71" s="37"/>
    </row>
    <row r="72" spans="1:97" x14ac:dyDescent="0.25">
      <c r="A72" s="68"/>
      <c r="B72" s="68"/>
      <c r="C72" s="68"/>
      <c r="D72" s="68"/>
      <c r="E72" s="110" t="s">
        <v>239</v>
      </c>
      <c r="F72" s="68"/>
      <c r="G72" s="110" t="s">
        <v>231</v>
      </c>
      <c r="H72" s="131">
        <f>IF(SUM(H66:H70)= 1, 0, 1)</f>
        <v>0</v>
      </c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  <c r="AR72" s="131"/>
      <c r="AS72" s="131"/>
      <c r="AT72" s="131"/>
      <c r="AU72" s="131"/>
      <c r="AV72" s="131"/>
      <c r="AW72" s="131"/>
      <c r="AX72" s="131"/>
      <c r="AY72" s="131"/>
      <c r="AZ72" s="131"/>
      <c r="BA72" s="131"/>
      <c r="BB72" s="131"/>
      <c r="BC72" s="131"/>
      <c r="BD72" s="131"/>
      <c r="BE72" s="131"/>
      <c r="BF72" s="131"/>
      <c r="BG72" s="131"/>
      <c r="BH72" s="131"/>
      <c r="BI72" s="131"/>
      <c r="BJ72" s="131"/>
      <c r="BK72" s="131"/>
      <c r="BL72" s="131"/>
      <c r="BM72" s="131"/>
      <c r="BN72" s="131"/>
      <c r="BO72" s="131"/>
      <c r="BP72" s="131"/>
      <c r="BQ72" s="131"/>
      <c r="BR72" s="131"/>
      <c r="BS72" s="131"/>
      <c r="BT72" s="131"/>
      <c r="BU72" s="131"/>
      <c r="BV72" s="131"/>
      <c r="BW72" s="131"/>
      <c r="BX72" s="131"/>
      <c r="BY72" s="131"/>
      <c r="BZ72" s="131"/>
      <c r="CA72" s="131"/>
      <c r="CB72" s="131"/>
      <c r="CC72" s="131"/>
      <c r="CD72" s="131"/>
      <c r="CE72" s="131"/>
      <c r="CF72" s="131"/>
      <c r="CG72" s="131"/>
      <c r="CH72" s="131"/>
      <c r="CI72" s="131"/>
      <c r="CJ72" s="131"/>
      <c r="CK72" s="131"/>
      <c r="CL72" s="131"/>
      <c r="CM72" s="131"/>
      <c r="CN72" s="131"/>
      <c r="CO72" s="131"/>
      <c r="CP72" s="131"/>
      <c r="CQ72" s="69"/>
      <c r="CR72" s="68"/>
      <c r="CS72" s="37"/>
    </row>
    <row r="73" spans="1:97" x14ac:dyDescent="0.25">
      <c r="A73" s="68"/>
      <c r="B73" s="68"/>
      <c r="C73" s="68"/>
      <c r="D73" s="68"/>
      <c r="E73" s="104"/>
      <c r="F73" s="68"/>
      <c r="G73" s="68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8"/>
      <c r="CS73" s="37"/>
    </row>
    <row r="74" spans="1:97" x14ac:dyDescent="0.25">
      <c r="A74" s="110"/>
      <c r="B74" s="68"/>
      <c r="C74" s="68"/>
      <c r="D74" s="68"/>
      <c r="E74" s="107" t="s">
        <v>339</v>
      </c>
      <c r="F74" s="68"/>
      <c r="G74" s="68"/>
      <c r="H74" s="69"/>
      <c r="I74" s="127" t="s">
        <v>314</v>
      </c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110" t="s">
        <v>357</v>
      </c>
      <c r="CS74" s="37"/>
    </row>
    <row r="75" spans="1:97" x14ac:dyDescent="0.25">
      <c r="A75" s="68"/>
      <c r="B75" s="68"/>
      <c r="C75" s="68"/>
      <c r="D75" s="68"/>
      <c r="E75" s="68"/>
      <c r="F75" s="108" t="s">
        <v>240</v>
      </c>
      <c r="G75" s="108" t="s">
        <v>44</v>
      </c>
      <c r="H75" s="148">
        <f>IF(H$59, H66 / (H$66 + H$67), 0)</f>
        <v>0.47056906186456515</v>
      </c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  <c r="BI75" s="130"/>
      <c r="BJ75" s="130"/>
      <c r="BK75" s="130"/>
      <c r="BL75" s="130"/>
      <c r="BM75" s="130"/>
      <c r="BN75" s="130"/>
      <c r="BO75" s="130"/>
      <c r="BP75" s="130"/>
      <c r="BQ75" s="130"/>
      <c r="BR75" s="130"/>
      <c r="BS75" s="130"/>
      <c r="BT75" s="130"/>
      <c r="BU75" s="130"/>
      <c r="BV75" s="130"/>
      <c r="BW75" s="130"/>
      <c r="BX75" s="130"/>
      <c r="BY75" s="130"/>
      <c r="BZ75" s="130"/>
      <c r="CA75" s="130"/>
      <c r="CB75" s="130"/>
      <c r="CC75" s="130"/>
      <c r="CD75" s="130"/>
      <c r="CE75" s="130"/>
      <c r="CF75" s="130"/>
      <c r="CG75" s="130"/>
      <c r="CH75" s="130"/>
      <c r="CI75" s="130"/>
      <c r="CJ75" s="130"/>
      <c r="CK75" s="130"/>
      <c r="CL75" s="130"/>
      <c r="CM75" s="130"/>
      <c r="CN75" s="130"/>
      <c r="CO75" s="130"/>
      <c r="CP75" s="130"/>
      <c r="CQ75" s="69"/>
      <c r="CR75" s="68"/>
      <c r="CS75" s="37"/>
    </row>
    <row r="76" spans="1:97" x14ac:dyDescent="0.25">
      <c r="A76" s="68"/>
      <c r="B76" s="68"/>
      <c r="C76" s="68"/>
      <c r="D76" s="68"/>
      <c r="E76" s="68"/>
      <c r="F76" s="112" t="s">
        <v>241</v>
      </c>
      <c r="G76" s="112" t="s">
        <v>44</v>
      </c>
      <c r="H76" s="145">
        <f>IF(H$59, H67 / (H$66 + H$67), 0)</f>
        <v>0.52943093813543485</v>
      </c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30"/>
      <c r="BO76" s="130"/>
      <c r="BP76" s="130"/>
      <c r="BQ76" s="130"/>
      <c r="BR76" s="130"/>
      <c r="BS76" s="130"/>
      <c r="BT76" s="130"/>
      <c r="BU76" s="130"/>
      <c r="BV76" s="130"/>
      <c r="BW76" s="130"/>
      <c r="BX76" s="130"/>
      <c r="BY76" s="130"/>
      <c r="BZ76" s="130"/>
      <c r="CA76" s="130"/>
      <c r="CB76" s="130"/>
      <c r="CC76" s="130"/>
      <c r="CD76" s="130"/>
      <c r="CE76" s="130"/>
      <c r="CF76" s="130"/>
      <c r="CG76" s="130"/>
      <c r="CH76" s="130"/>
      <c r="CI76" s="130"/>
      <c r="CJ76" s="130"/>
      <c r="CK76" s="130"/>
      <c r="CL76" s="130"/>
      <c r="CM76" s="130"/>
      <c r="CN76" s="130"/>
      <c r="CO76" s="130"/>
      <c r="CP76" s="130"/>
      <c r="CQ76" s="69"/>
      <c r="CR76" s="68"/>
      <c r="CS76" s="37"/>
    </row>
    <row r="77" spans="1:97" x14ac:dyDescent="0.25">
      <c r="A77" s="68"/>
      <c r="B77" s="68"/>
      <c r="C77" s="68"/>
      <c r="D77" s="68"/>
      <c r="E77" s="68"/>
      <c r="F77" s="68"/>
      <c r="G77" s="68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8"/>
      <c r="CS77" s="37"/>
    </row>
    <row r="78" spans="1:97" x14ac:dyDescent="0.25">
      <c r="A78" s="68"/>
      <c r="B78" s="68"/>
      <c r="C78" s="68"/>
      <c r="D78" s="68"/>
      <c r="E78" s="110" t="s">
        <v>239</v>
      </c>
      <c r="F78" s="68"/>
      <c r="G78" s="110" t="s">
        <v>231</v>
      </c>
      <c r="H78" s="131">
        <f>IF(SUM(H75:H76)= 1, 0, 1)</f>
        <v>0</v>
      </c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31"/>
      <c r="BI78" s="131"/>
      <c r="BJ78" s="131"/>
      <c r="BK78" s="131"/>
      <c r="BL78" s="131"/>
      <c r="BM78" s="131"/>
      <c r="BN78" s="131"/>
      <c r="BO78" s="131"/>
      <c r="BP78" s="131"/>
      <c r="BQ78" s="131"/>
      <c r="BR78" s="131"/>
      <c r="BS78" s="131"/>
      <c r="BT78" s="131"/>
      <c r="BU78" s="131"/>
      <c r="BV78" s="131"/>
      <c r="BW78" s="131"/>
      <c r="BX78" s="131"/>
      <c r="BY78" s="131"/>
      <c r="BZ78" s="131"/>
      <c r="CA78" s="131"/>
      <c r="CB78" s="131"/>
      <c r="CC78" s="131"/>
      <c r="CD78" s="131"/>
      <c r="CE78" s="131"/>
      <c r="CF78" s="131"/>
      <c r="CG78" s="131"/>
      <c r="CH78" s="131"/>
      <c r="CI78" s="131"/>
      <c r="CJ78" s="131"/>
      <c r="CK78" s="131"/>
      <c r="CL78" s="131"/>
      <c r="CM78" s="131"/>
      <c r="CN78" s="131"/>
      <c r="CO78" s="131"/>
      <c r="CP78" s="131"/>
      <c r="CQ78" s="69"/>
      <c r="CR78" s="68"/>
      <c r="CS78" s="37"/>
    </row>
    <row r="79" spans="1:97" x14ac:dyDescent="0.25">
      <c r="A79" s="68"/>
      <c r="B79" s="68"/>
      <c r="C79" s="68"/>
      <c r="D79" s="68"/>
      <c r="E79" s="104"/>
      <c r="F79" s="68"/>
      <c r="G79" s="68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8"/>
      <c r="CS79" s="37"/>
    </row>
    <row r="80" spans="1:97" s="17" customFormat="1" x14ac:dyDescent="0.25">
      <c r="A80" s="68"/>
      <c r="B80" s="96"/>
      <c r="C80" s="105" t="s">
        <v>712</v>
      </c>
      <c r="D80" s="105"/>
      <c r="E80" s="105"/>
      <c r="F80" s="105"/>
      <c r="G80" s="105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5"/>
      <c r="CS80" s="37"/>
    </row>
    <row r="81" spans="1:97" s="17" customFormat="1" x14ac:dyDescent="0.25">
      <c r="A81" s="68"/>
      <c r="B81" s="68"/>
      <c r="C81" s="104"/>
      <c r="D81" s="104"/>
      <c r="E81" s="68"/>
      <c r="F81" s="68"/>
      <c r="G81" s="68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8"/>
      <c r="CS81" s="37"/>
    </row>
    <row r="82" spans="1:97" x14ac:dyDescent="0.25">
      <c r="A82" s="110"/>
      <c r="B82" s="68"/>
      <c r="C82" s="68"/>
      <c r="D82" s="68"/>
      <c r="E82" s="107" t="s">
        <v>322</v>
      </c>
      <c r="F82" s="68"/>
      <c r="G82" s="68"/>
      <c r="H82" s="69"/>
      <c r="I82" s="127" t="s">
        <v>314</v>
      </c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110" t="s">
        <v>603</v>
      </c>
      <c r="CS82" s="37"/>
    </row>
    <row r="83" spans="1:97" x14ac:dyDescent="0.25">
      <c r="A83" s="68"/>
      <c r="B83" s="68"/>
      <c r="C83" s="68"/>
      <c r="D83" s="68"/>
      <c r="E83" s="68"/>
      <c r="F83" s="108" t="s">
        <v>38</v>
      </c>
      <c r="G83" s="108" t="str">
        <f>G$24</f>
        <v>£m</v>
      </c>
      <c r="H83" s="140">
        <f>SUMPRODUCT(J44:CP44, J$24:CP$24)</f>
        <v>895.52729822501578</v>
      </c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125"/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  <c r="AZ83" s="125"/>
      <c r="BA83" s="125"/>
      <c r="BB83" s="125"/>
      <c r="BC83" s="125"/>
      <c r="BD83" s="125"/>
      <c r="BE83" s="125"/>
      <c r="BF83" s="125"/>
      <c r="BG83" s="125"/>
      <c r="BH83" s="125"/>
      <c r="BI83" s="125"/>
      <c r="BJ83" s="125"/>
      <c r="BK83" s="125"/>
      <c r="BL83" s="125"/>
      <c r="BM83" s="125"/>
      <c r="BN83" s="125"/>
      <c r="BO83" s="125"/>
      <c r="BP83" s="125"/>
      <c r="BQ83" s="125"/>
      <c r="BR83" s="125"/>
      <c r="BS83" s="125"/>
      <c r="BT83" s="125"/>
      <c r="BU83" s="125"/>
      <c r="BV83" s="125"/>
      <c r="BW83" s="125"/>
      <c r="BX83" s="125"/>
      <c r="BY83" s="125"/>
      <c r="BZ83" s="125"/>
      <c r="CA83" s="125"/>
      <c r="CB83" s="125"/>
      <c r="CC83" s="125"/>
      <c r="CD83" s="125"/>
      <c r="CE83" s="125"/>
      <c r="CF83" s="125"/>
      <c r="CG83" s="125"/>
      <c r="CH83" s="125"/>
      <c r="CI83" s="125"/>
      <c r="CJ83" s="125"/>
      <c r="CK83" s="125"/>
      <c r="CL83" s="125"/>
      <c r="CM83" s="125"/>
      <c r="CN83" s="125"/>
      <c r="CO83" s="125"/>
      <c r="CP83" s="125"/>
      <c r="CQ83" s="69"/>
      <c r="CR83" s="68"/>
      <c r="CS83" s="37"/>
    </row>
    <row r="84" spans="1:97" x14ac:dyDescent="0.25">
      <c r="A84" s="68"/>
      <c r="B84" s="68"/>
      <c r="C84" s="68"/>
      <c r="D84" s="68"/>
      <c r="E84" s="68"/>
      <c r="F84" s="110" t="s">
        <v>37</v>
      </c>
      <c r="G84" s="110" t="str">
        <f>G$24</f>
        <v>£m</v>
      </c>
      <c r="H84" s="125">
        <f>SUMPRODUCT(J45:CP45, J$24:CP$24)</f>
        <v>861.12118628127723</v>
      </c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5"/>
      <c r="BR84" s="125"/>
      <c r="BS84" s="125"/>
      <c r="BT84" s="125"/>
      <c r="BU84" s="125"/>
      <c r="BV84" s="125"/>
      <c r="BW84" s="125"/>
      <c r="BX84" s="125"/>
      <c r="BY84" s="125"/>
      <c r="BZ84" s="125"/>
      <c r="CA84" s="125"/>
      <c r="CB84" s="125"/>
      <c r="CC84" s="125"/>
      <c r="CD84" s="125"/>
      <c r="CE84" s="125"/>
      <c r="CF84" s="125"/>
      <c r="CG84" s="125"/>
      <c r="CH84" s="125"/>
      <c r="CI84" s="125"/>
      <c r="CJ84" s="125"/>
      <c r="CK84" s="125"/>
      <c r="CL84" s="125"/>
      <c r="CM84" s="125"/>
      <c r="CN84" s="125"/>
      <c r="CO84" s="125"/>
      <c r="CP84" s="125"/>
      <c r="CQ84" s="69"/>
      <c r="CR84" s="68"/>
      <c r="CS84" s="37"/>
    </row>
    <row r="85" spans="1:97" x14ac:dyDescent="0.25">
      <c r="A85" s="68"/>
      <c r="B85" s="68"/>
      <c r="C85" s="68"/>
      <c r="D85" s="68"/>
      <c r="E85" s="68"/>
      <c r="F85" s="110" t="s">
        <v>36</v>
      </c>
      <c r="G85" s="110" t="str">
        <f>G$24</f>
        <v>£m</v>
      </c>
      <c r="H85" s="125">
        <f>SUMPRODUCT(J46:CP46, J$24:CP$24)</f>
        <v>387.35564602127585</v>
      </c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5"/>
      <c r="BR85" s="125"/>
      <c r="BS85" s="125"/>
      <c r="BT85" s="125"/>
      <c r="BU85" s="125"/>
      <c r="BV85" s="125"/>
      <c r="BW85" s="125"/>
      <c r="BX85" s="125"/>
      <c r="BY85" s="125"/>
      <c r="BZ85" s="125"/>
      <c r="CA85" s="125"/>
      <c r="CB85" s="125"/>
      <c r="CC85" s="125"/>
      <c r="CD85" s="125"/>
      <c r="CE85" s="125"/>
      <c r="CF85" s="125"/>
      <c r="CG85" s="125"/>
      <c r="CH85" s="125"/>
      <c r="CI85" s="125"/>
      <c r="CJ85" s="125"/>
      <c r="CK85" s="125"/>
      <c r="CL85" s="125"/>
      <c r="CM85" s="125"/>
      <c r="CN85" s="125"/>
      <c r="CO85" s="125"/>
      <c r="CP85" s="125"/>
      <c r="CQ85" s="69"/>
      <c r="CR85" s="68"/>
      <c r="CS85" s="37"/>
    </row>
    <row r="86" spans="1:97" x14ac:dyDescent="0.25">
      <c r="A86" s="68"/>
      <c r="B86" s="68"/>
      <c r="C86" s="68"/>
      <c r="D86" s="68"/>
      <c r="E86" s="68"/>
      <c r="F86" s="112" t="s">
        <v>35</v>
      </c>
      <c r="G86" s="112" t="str">
        <f>G$24</f>
        <v>£m</v>
      </c>
      <c r="H86" s="141">
        <f>SUMPRODUCT(J47:CP47, J$24:CP$24)</f>
        <v>2121.4639174702679</v>
      </c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5"/>
      <c r="BR86" s="125"/>
      <c r="BS86" s="125"/>
      <c r="BT86" s="125"/>
      <c r="BU86" s="125"/>
      <c r="BV86" s="125"/>
      <c r="BW86" s="125"/>
      <c r="BX86" s="125"/>
      <c r="BY86" s="125"/>
      <c r="BZ86" s="125"/>
      <c r="CA86" s="125"/>
      <c r="CB86" s="125"/>
      <c r="CC86" s="125"/>
      <c r="CD86" s="125"/>
      <c r="CE86" s="125"/>
      <c r="CF86" s="125"/>
      <c r="CG86" s="125"/>
      <c r="CH86" s="125"/>
      <c r="CI86" s="125"/>
      <c r="CJ86" s="125"/>
      <c r="CK86" s="125"/>
      <c r="CL86" s="125"/>
      <c r="CM86" s="125"/>
      <c r="CN86" s="125"/>
      <c r="CO86" s="125"/>
      <c r="CP86" s="125"/>
      <c r="CQ86" s="69"/>
      <c r="CR86" s="68"/>
      <c r="CS86" s="37"/>
    </row>
    <row r="87" spans="1:97" x14ac:dyDescent="0.25">
      <c r="A87" s="68"/>
      <c r="B87" s="68"/>
      <c r="C87" s="68"/>
      <c r="D87" s="68"/>
      <c r="E87" s="68"/>
      <c r="F87" s="68"/>
      <c r="G87" s="68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8"/>
      <c r="CS87" s="37"/>
    </row>
    <row r="88" spans="1:97" x14ac:dyDescent="0.25">
      <c r="A88" s="110"/>
      <c r="B88" s="68"/>
      <c r="C88" s="68"/>
      <c r="D88" s="68"/>
      <c r="E88" s="110" t="s">
        <v>278</v>
      </c>
      <c r="F88" s="68"/>
      <c r="G88" s="110" t="str">
        <f>G$24</f>
        <v>£m</v>
      </c>
      <c r="H88" s="125">
        <f>SUM(H83:H86)</f>
        <v>4265.4680479978369</v>
      </c>
      <c r="I88" s="138" t="s">
        <v>314</v>
      </c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5"/>
      <c r="BR88" s="125"/>
      <c r="BS88" s="125"/>
      <c r="BT88" s="125"/>
      <c r="BU88" s="125"/>
      <c r="BV88" s="125"/>
      <c r="BW88" s="125"/>
      <c r="BX88" s="125"/>
      <c r="BY88" s="125"/>
      <c r="BZ88" s="125"/>
      <c r="CA88" s="125"/>
      <c r="CB88" s="125"/>
      <c r="CC88" s="125"/>
      <c r="CD88" s="125"/>
      <c r="CE88" s="125"/>
      <c r="CF88" s="125"/>
      <c r="CG88" s="125"/>
      <c r="CH88" s="125"/>
      <c r="CI88" s="125"/>
      <c r="CJ88" s="125"/>
      <c r="CK88" s="125"/>
      <c r="CL88" s="125"/>
      <c r="CM88" s="125"/>
      <c r="CN88" s="125"/>
      <c r="CO88" s="125"/>
      <c r="CP88" s="125"/>
      <c r="CQ88" s="69"/>
      <c r="CR88" s="110" t="s">
        <v>603</v>
      </c>
      <c r="CS88" s="37"/>
    </row>
    <row r="89" spans="1:97" x14ac:dyDescent="0.25">
      <c r="A89" s="68"/>
      <c r="B89" s="68"/>
      <c r="C89" s="68"/>
      <c r="D89" s="68"/>
      <c r="E89" s="110" t="s">
        <v>516</v>
      </c>
      <c r="F89" s="68"/>
      <c r="G89" s="110" t="s">
        <v>470</v>
      </c>
      <c r="H89" s="125" t="b">
        <f>H88 &gt; 0</f>
        <v>1</v>
      </c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5"/>
      <c r="BR89" s="125"/>
      <c r="BS89" s="125"/>
      <c r="BT89" s="125"/>
      <c r="BU89" s="125"/>
      <c r="BV89" s="125"/>
      <c r="BW89" s="125"/>
      <c r="BX89" s="125"/>
      <c r="BY89" s="125"/>
      <c r="BZ89" s="125"/>
      <c r="CA89" s="125"/>
      <c r="CB89" s="125"/>
      <c r="CC89" s="125"/>
      <c r="CD89" s="125"/>
      <c r="CE89" s="125"/>
      <c r="CF89" s="125"/>
      <c r="CG89" s="125"/>
      <c r="CH89" s="125"/>
      <c r="CI89" s="125"/>
      <c r="CJ89" s="125"/>
      <c r="CK89" s="125"/>
      <c r="CL89" s="125"/>
      <c r="CM89" s="125"/>
      <c r="CN89" s="125"/>
      <c r="CO89" s="125"/>
      <c r="CP89" s="125"/>
      <c r="CQ89" s="69"/>
      <c r="CR89" s="68"/>
      <c r="CS89" s="37"/>
    </row>
    <row r="90" spans="1:97" x14ac:dyDescent="0.25">
      <c r="A90" s="68"/>
      <c r="B90" s="68"/>
      <c r="C90" s="68"/>
      <c r="D90" s="68"/>
      <c r="E90" s="104"/>
      <c r="F90" s="68"/>
      <c r="G90" s="68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8"/>
      <c r="CS90" s="37"/>
    </row>
    <row r="91" spans="1:97" x14ac:dyDescent="0.25">
      <c r="A91" s="110"/>
      <c r="B91" s="68"/>
      <c r="C91" s="68"/>
      <c r="D91" s="68"/>
      <c r="E91" s="107" t="s">
        <v>322</v>
      </c>
      <c r="F91" s="68"/>
      <c r="G91" s="68"/>
      <c r="H91" s="69"/>
      <c r="I91" s="127" t="s">
        <v>314</v>
      </c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110" t="s">
        <v>603</v>
      </c>
      <c r="CS91" s="37"/>
    </row>
    <row r="92" spans="1:97" x14ac:dyDescent="0.25">
      <c r="A92" s="68"/>
      <c r="B92" s="68"/>
      <c r="C92" s="68"/>
      <c r="D92" s="68"/>
      <c r="E92" s="68"/>
      <c r="F92" s="108" t="s">
        <v>38</v>
      </c>
      <c r="G92" s="108" t="s">
        <v>44</v>
      </c>
      <c r="H92" s="148">
        <f>IF(H$89, H83 / H$88, 0)</f>
        <v>0.20994819047944019</v>
      </c>
      <c r="I92" s="126" t="s">
        <v>314</v>
      </c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130"/>
      <c r="BH92" s="130"/>
      <c r="BI92" s="130"/>
      <c r="BJ92" s="130"/>
      <c r="BK92" s="130"/>
      <c r="BL92" s="130"/>
      <c r="BM92" s="130"/>
      <c r="BN92" s="130"/>
      <c r="BO92" s="130"/>
      <c r="BP92" s="130"/>
      <c r="BQ92" s="130"/>
      <c r="BR92" s="130"/>
      <c r="BS92" s="130"/>
      <c r="BT92" s="130"/>
      <c r="BU92" s="130"/>
      <c r="BV92" s="130"/>
      <c r="BW92" s="130"/>
      <c r="BX92" s="130"/>
      <c r="BY92" s="130"/>
      <c r="BZ92" s="130"/>
      <c r="CA92" s="130"/>
      <c r="CB92" s="130"/>
      <c r="CC92" s="130"/>
      <c r="CD92" s="130"/>
      <c r="CE92" s="130"/>
      <c r="CF92" s="130"/>
      <c r="CG92" s="130"/>
      <c r="CH92" s="130"/>
      <c r="CI92" s="130"/>
      <c r="CJ92" s="130"/>
      <c r="CK92" s="130"/>
      <c r="CL92" s="130"/>
      <c r="CM92" s="130"/>
      <c r="CN92" s="130"/>
      <c r="CO92" s="130"/>
      <c r="CP92" s="130"/>
      <c r="CQ92" s="69"/>
      <c r="CR92" s="110" t="s">
        <v>537</v>
      </c>
      <c r="CS92" s="37"/>
    </row>
    <row r="93" spans="1:97" x14ac:dyDescent="0.25">
      <c r="A93" s="68"/>
      <c r="B93" s="68"/>
      <c r="C93" s="68"/>
      <c r="D93" s="68"/>
      <c r="E93" s="68"/>
      <c r="F93" s="110" t="s">
        <v>37</v>
      </c>
      <c r="G93" s="110" t="s">
        <v>44</v>
      </c>
      <c r="H93" s="149">
        <f>IF(H$89, H84 / H$88, 0)</f>
        <v>0.20188199198572779</v>
      </c>
      <c r="I93" s="126" t="s">
        <v>314</v>
      </c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0"/>
      <c r="BR93" s="130"/>
      <c r="BS93" s="130"/>
      <c r="BT93" s="130"/>
      <c r="BU93" s="130"/>
      <c r="BV93" s="130"/>
      <c r="BW93" s="130"/>
      <c r="BX93" s="130"/>
      <c r="BY93" s="130"/>
      <c r="BZ93" s="130"/>
      <c r="CA93" s="130"/>
      <c r="CB93" s="130"/>
      <c r="CC93" s="130"/>
      <c r="CD93" s="130"/>
      <c r="CE93" s="130"/>
      <c r="CF93" s="130"/>
      <c r="CG93" s="130"/>
      <c r="CH93" s="130"/>
      <c r="CI93" s="130"/>
      <c r="CJ93" s="130"/>
      <c r="CK93" s="130"/>
      <c r="CL93" s="130"/>
      <c r="CM93" s="130"/>
      <c r="CN93" s="130"/>
      <c r="CO93" s="130"/>
      <c r="CP93" s="130"/>
      <c r="CQ93" s="69"/>
      <c r="CR93" s="110" t="s">
        <v>538</v>
      </c>
      <c r="CS93" s="37"/>
    </row>
    <row r="94" spans="1:97" x14ac:dyDescent="0.25">
      <c r="A94" s="68"/>
      <c r="B94" s="68"/>
      <c r="C94" s="68"/>
      <c r="D94" s="68"/>
      <c r="E94" s="68"/>
      <c r="F94" s="110" t="s">
        <v>36</v>
      </c>
      <c r="G94" s="110" t="s">
        <v>44</v>
      </c>
      <c r="H94" s="149">
        <f>IF(H$89, H85 / H$88, 0)</f>
        <v>9.0811991008371576E-2</v>
      </c>
      <c r="I94" s="126" t="s">
        <v>314</v>
      </c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  <c r="BK94" s="130"/>
      <c r="BL94" s="130"/>
      <c r="BM94" s="130"/>
      <c r="BN94" s="130"/>
      <c r="BO94" s="130"/>
      <c r="BP94" s="130"/>
      <c r="BQ94" s="130"/>
      <c r="BR94" s="130"/>
      <c r="BS94" s="130"/>
      <c r="BT94" s="130"/>
      <c r="BU94" s="130"/>
      <c r="BV94" s="130"/>
      <c r="BW94" s="130"/>
      <c r="BX94" s="130"/>
      <c r="BY94" s="130"/>
      <c r="BZ94" s="130"/>
      <c r="CA94" s="130"/>
      <c r="CB94" s="130"/>
      <c r="CC94" s="130"/>
      <c r="CD94" s="130"/>
      <c r="CE94" s="130"/>
      <c r="CF94" s="130"/>
      <c r="CG94" s="130"/>
      <c r="CH94" s="130"/>
      <c r="CI94" s="130"/>
      <c r="CJ94" s="130"/>
      <c r="CK94" s="130"/>
      <c r="CL94" s="130"/>
      <c r="CM94" s="130"/>
      <c r="CN94" s="130"/>
      <c r="CO94" s="130"/>
      <c r="CP94" s="130"/>
      <c r="CQ94" s="69"/>
      <c r="CR94" s="110" t="s">
        <v>540</v>
      </c>
      <c r="CS94" s="37"/>
    </row>
    <row r="95" spans="1:97" x14ac:dyDescent="0.25">
      <c r="A95" s="68"/>
      <c r="B95" s="68"/>
      <c r="C95" s="68"/>
      <c r="D95" s="68"/>
      <c r="E95" s="68"/>
      <c r="F95" s="112" t="s">
        <v>35</v>
      </c>
      <c r="G95" s="112" t="s">
        <v>44</v>
      </c>
      <c r="H95" s="150">
        <f>IF(H$89, H86 / H$88, 0)</f>
        <v>0.49735782652646043</v>
      </c>
      <c r="I95" s="126" t="s">
        <v>314</v>
      </c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  <c r="BQ95" s="130"/>
      <c r="BR95" s="130"/>
      <c r="BS95" s="130"/>
      <c r="BT95" s="130"/>
      <c r="BU95" s="130"/>
      <c r="BV95" s="130"/>
      <c r="BW95" s="130"/>
      <c r="BX95" s="130"/>
      <c r="BY95" s="130"/>
      <c r="BZ95" s="130"/>
      <c r="CA95" s="130"/>
      <c r="CB95" s="130"/>
      <c r="CC95" s="130"/>
      <c r="CD95" s="130"/>
      <c r="CE95" s="130"/>
      <c r="CF95" s="130"/>
      <c r="CG95" s="130"/>
      <c r="CH95" s="130"/>
      <c r="CI95" s="130"/>
      <c r="CJ95" s="130"/>
      <c r="CK95" s="130"/>
      <c r="CL95" s="130"/>
      <c r="CM95" s="130"/>
      <c r="CN95" s="130"/>
      <c r="CO95" s="130"/>
      <c r="CP95" s="130"/>
      <c r="CQ95" s="69"/>
      <c r="CR95" s="110" t="s">
        <v>539</v>
      </c>
      <c r="CS95" s="37"/>
    </row>
    <row r="96" spans="1:97" x14ac:dyDescent="0.25">
      <c r="A96" s="68"/>
      <c r="B96" s="68"/>
      <c r="C96" s="68"/>
      <c r="D96" s="68"/>
      <c r="E96" s="68"/>
      <c r="F96" s="68"/>
      <c r="G96" s="68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69"/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69"/>
      <c r="CL96" s="69"/>
      <c r="CM96" s="69"/>
      <c r="CN96" s="69"/>
      <c r="CO96" s="69"/>
      <c r="CP96" s="69"/>
      <c r="CQ96" s="69"/>
      <c r="CR96" s="96"/>
      <c r="CS96" s="37"/>
    </row>
    <row r="97" spans="1:97" x14ac:dyDescent="0.25">
      <c r="A97" s="68"/>
      <c r="B97" s="68"/>
      <c r="C97" s="68"/>
      <c r="D97" s="68"/>
      <c r="E97" s="110" t="s">
        <v>239</v>
      </c>
      <c r="F97" s="68"/>
      <c r="G97" s="110" t="s">
        <v>231</v>
      </c>
      <c r="H97" s="131">
        <f>IF(SUM(H92:H95) = 1, 0, 1)</f>
        <v>0</v>
      </c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  <c r="AT97" s="131"/>
      <c r="AU97" s="131"/>
      <c r="AV97" s="131"/>
      <c r="AW97" s="131"/>
      <c r="AX97" s="131"/>
      <c r="AY97" s="131"/>
      <c r="AZ97" s="131"/>
      <c r="BA97" s="131"/>
      <c r="BB97" s="131"/>
      <c r="BC97" s="131"/>
      <c r="BD97" s="131"/>
      <c r="BE97" s="131"/>
      <c r="BF97" s="131"/>
      <c r="BG97" s="131"/>
      <c r="BH97" s="131"/>
      <c r="BI97" s="131"/>
      <c r="BJ97" s="131"/>
      <c r="BK97" s="131"/>
      <c r="BL97" s="131"/>
      <c r="BM97" s="131"/>
      <c r="BN97" s="131"/>
      <c r="BO97" s="131"/>
      <c r="BP97" s="131"/>
      <c r="BQ97" s="131"/>
      <c r="BR97" s="131"/>
      <c r="BS97" s="131"/>
      <c r="BT97" s="131"/>
      <c r="BU97" s="131"/>
      <c r="BV97" s="131"/>
      <c r="BW97" s="131"/>
      <c r="BX97" s="131"/>
      <c r="BY97" s="131"/>
      <c r="BZ97" s="131"/>
      <c r="CA97" s="131"/>
      <c r="CB97" s="131"/>
      <c r="CC97" s="131"/>
      <c r="CD97" s="131"/>
      <c r="CE97" s="131"/>
      <c r="CF97" s="131"/>
      <c r="CG97" s="131"/>
      <c r="CH97" s="131"/>
      <c r="CI97" s="131"/>
      <c r="CJ97" s="131"/>
      <c r="CK97" s="131"/>
      <c r="CL97" s="131"/>
      <c r="CM97" s="131"/>
      <c r="CN97" s="131"/>
      <c r="CO97" s="131"/>
      <c r="CP97" s="131"/>
      <c r="CQ97" s="69"/>
      <c r="CR97" s="68"/>
      <c r="CS97" s="37"/>
    </row>
    <row r="98" spans="1:97" x14ac:dyDescent="0.25">
      <c r="A98" s="68"/>
      <c r="B98" s="68"/>
      <c r="C98" s="68"/>
      <c r="D98" s="68"/>
      <c r="E98" s="104"/>
      <c r="F98" s="68"/>
      <c r="G98" s="68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69"/>
      <c r="BX98" s="69"/>
      <c r="BY98" s="69"/>
      <c r="BZ98" s="69"/>
      <c r="CA98" s="69"/>
      <c r="CB98" s="69"/>
      <c r="CC98" s="69"/>
      <c r="CD98" s="69"/>
      <c r="CE98" s="69"/>
      <c r="CF98" s="69"/>
      <c r="CG98" s="69"/>
      <c r="CH98" s="69"/>
      <c r="CI98" s="69"/>
      <c r="CJ98" s="69"/>
      <c r="CK98" s="69"/>
      <c r="CL98" s="69"/>
      <c r="CM98" s="69"/>
      <c r="CN98" s="69"/>
      <c r="CO98" s="69"/>
      <c r="CP98" s="69"/>
      <c r="CQ98" s="69"/>
      <c r="CR98" s="68"/>
      <c r="CS98" s="37"/>
    </row>
    <row r="99" spans="1:97" x14ac:dyDescent="0.25">
      <c r="A99" s="68"/>
      <c r="B99" s="102" t="s">
        <v>237</v>
      </c>
      <c r="C99" s="102"/>
      <c r="D99" s="102"/>
      <c r="E99" s="102"/>
      <c r="F99" s="102"/>
      <c r="G99" s="102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/>
      <c r="BO99" s="103"/>
      <c r="BP99" s="103"/>
      <c r="BQ99" s="103"/>
      <c r="BR99" s="103"/>
      <c r="BS99" s="103"/>
      <c r="BT99" s="103"/>
      <c r="BU99" s="103"/>
      <c r="BV99" s="103"/>
      <c r="BW99" s="103"/>
      <c r="BX99" s="103"/>
      <c r="BY99" s="103"/>
      <c r="BZ99" s="103"/>
      <c r="CA99" s="103"/>
      <c r="CB99" s="103"/>
      <c r="CC99" s="103"/>
      <c r="CD99" s="103"/>
      <c r="CE99" s="103"/>
      <c r="CF99" s="103"/>
      <c r="CG99" s="103"/>
      <c r="CH99" s="103"/>
      <c r="CI99" s="103"/>
      <c r="CJ99" s="103"/>
      <c r="CK99" s="103"/>
      <c r="CL99" s="103"/>
      <c r="CM99" s="103"/>
      <c r="CN99" s="103"/>
      <c r="CO99" s="103"/>
      <c r="CP99" s="103"/>
      <c r="CQ99" s="103"/>
      <c r="CR99" s="102"/>
      <c r="CS99" s="37"/>
    </row>
    <row r="100" spans="1:97" x14ac:dyDescent="0.25">
      <c r="A100" s="68"/>
      <c r="B100" s="68"/>
      <c r="C100" s="68"/>
      <c r="D100" s="68"/>
      <c r="E100" s="68"/>
      <c r="F100" s="68"/>
      <c r="G100" s="68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69"/>
      <c r="CL100" s="69"/>
      <c r="CM100" s="69"/>
      <c r="CN100" s="69"/>
      <c r="CO100" s="69"/>
      <c r="CP100" s="69"/>
      <c r="CQ100" s="69"/>
      <c r="CR100" s="68"/>
      <c r="CS100" s="37"/>
    </row>
    <row r="101" spans="1:97" x14ac:dyDescent="0.25">
      <c r="A101" s="68"/>
      <c r="B101" s="68"/>
      <c r="C101" s="104" t="s">
        <v>396</v>
      </c>
      <c r="D101" s="104"/>
      <c r="E101" s="68"/>
      <c r="F101" s="68"/>
      <c r="G101" s="68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9"/>
      <c r="CO101" s="69"/>
      <c r="CP101" s="69"/>
      <c r="CQ101" s="69"/>
      <c r="CR101" s="68"/>
      <c r="CS101" s="37"/>
    </row>
    <row r="102" spans="1:97" x14ac:dyDescent="0.25">
      <c r="A102" s="68"/>
      <c r="B102" s="68"/>
      <c r="C102" s="104"/>
      <c r="D102" s="104"/>
      <c r="E102" s="68"/>
      <c r="F102" s="68"/>
      <c r="G102" s="68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9"/>
      <c r="CK102" s="69"/>
      <c r="CL102" s="69"/>
      <c r="CM102" s="69"/>
      <c r="CN102" s="69"/>
      <c r="CO102" s="69"/>
      <c r="CP102" s="69"/>
      <c r="CQ102" s="69"/>
      <c r="CR102" s="68"/>
      <c r="CS102" s="37"/>
    </row>
    <row r="103" spans="1:97" x14ac:dyDescent="0.25">
      <c r="A103" s="68"/>
      <c r="B103" s="96"/>
      <c r="C103" s="105" t="s">
        <v>709</v>
      </c>
      <c r="D103" s="105"/>
      <c r="E103" s="105"/>
      <c r="F103" s="105"/>
      <c r="G103" s="105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/>
      <c r="CF103" s="106"/>
      <c r="CG103" s="106"/>
      <c r="CH103" s="106"/>
      <c r="CI103" s="106"/>
      <c r="CJ103" s="106"/>
      <c r="CK103" s="106"/>
      <c r="CL103" s="106"/>
      <c r="CM103" s="106"/>
      <c r="CN103" s="106"/>
      <c r="CO103" s="106"/>
      <c r="CP103" s="106"/>
      <c r="CQ103" s="106"/>
      <c r="CR103" s="105"/>
      <c r="CS103" s="37"/>
    </row>
    <row r="104" spans="1:97" x14ac:dyDescent="0.25">
      <c r="A104" s="68"/>
      <c r="B104" s="68"/>
      <c r="C104" s="104"/>
      <c r="D104" s="104"/>
      <c r="E104" s="68"/>
      <c r="F104" s="68"/>
      <c r="G104" s="68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  <c r="BV104" s="69"/>
      <c r="BW104" s="69"/>
      <c r="BX104" s="69"/>
      <c r="BY104" s="69"/>
      <c r="BZ104" s="69"/>
      <c r="CA104" s="69"/>
      <c r="CB104" s="69"/>
      <c r="CC104" s="69"/>
      <c r="CD104" s="69"/>
      <c r="CE104" s="69"/>
      <c r="CF104" s="69"/>
      <c r="CG104" s="69"/>
      <c r="CH104" s="69"/>
      <c r="CI104" s="69"/>
      <c r="CJ104" s="69"/>
      <c r="CK104" s="69"/>
      <c r="CL104" s="69"/>
      <c r="CM104" s="69"/>
      <c r="CN104" s="69"/>
      <c r="CO104" s="69"/>
      <c r="CP104" s="69"/>
      <c r="CQ104" s="69"/>
      <c r="CR104" s="68"/>
      <c r="CS104" s="37"/>
    </row>
    <row r="105" spans="1:97" x14ac:dyDescent="0.25">
      <c r="A105" s="68"/>
      <c r="B105" s="68"/>
      <c r="C105" s="68"/>
      <c r="D105" s="104"/>
      <c r="E105" s="110" t="s">
        <v>233</v>
      </c>
      <c r="F105" s="68"/>
      <c r="G105" s="110" t="str">
        <f>G56</f>
        <v>£m</v>
      </c>
      <c r="H105" s="125">
        <f>H56</f>
        <v>3817.5545545638979</v>
      </c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5"/>
      <c r="BR105" s="125"/>
      <c r="BS105" s="125"/>
      <c r="BT105" s="125"/>
      <c r="BU105" s="125"/>
      <c r="BV105" s="125"/>
      <c r="BW105" s="125"/>
      <c r="BX105" s="125"/>
      <c r="BY105" s="125"/>
      <c r="BZ105" s="125"/>
      <c r="CA105" s="125"/>
      <c r="CB105" s="125"/>
      <c r="CC105" s="125"/>
      <c r="CD105" s="125"/>
      <c r="CE105" s="125"/>
      <c r="CF105" s="125"/>
      <c r="CG105" s="125"/>
      <c r="CH105" s="125"/>
      <c r="CI105" s="125"/>
      <c r="CJ105" s="125"/>
      <c r="CK105" s="125"/>
      <c r="CL105" s="125"/>
      <c r="CM105" s="125"/>
      <c r="CN105" s="125"/>
      <c r="CO105" s="125"/>
      <c r="CP105" s="125"/>
      <c r="CQ105" s="69"/>
      <c r="CR105" s="68"/>
      <c r="CS105" s="37"/>
    </row>
    <row r="106" spans="1:97" x14ac:dyDescent="0.25">
      <c r="A106" s="68"/>
      <c r="B106" s="68"/>
      <c r="C106" s="68"/>
      <c r="D106" s="68"/>
      <c r="E106" s="104"/>
      <c r="F106" s="68"/>
      <c r="G106" s="68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69"/>
      <c r="BZ106" s="69"/>
      <c r="CA106" s="69"/>
      <c r="CB106" s="69"/>
      <c r="CC106" s="69"/>
      <c r="CD106" s="69"/>
      <c r="CE106" s="69"/>
      <c r="CF106" s="69"/>
      <c r="CG106" s="69"/>
      <c r="CH106" s="69"/>
      <c r="CI106" s="69"/>
      <c r="CJ106" s="69"/>
      <c r="CK106" s="69"/>
      <c r="CL106" s="69"/>
      <c r="CM106" s="69"/>
      <c r="CN106" s="69"/>
      <c r="CO106" s="69"/>
      <c r="CP106" s="69"/>
      <c r="CQ106" s="69"/>
      <c r="CR106" s="68"/>
      <c r="CS106" s="37"/>
    </row>
    <row r="107" spans="1:97" x14ac:dyDescent="0.25">
      <c r="A107" s="68"/>
      <c r="B107" s="68"/>
      <c r="C107" s="68"/>
      <c r="D107" s="68"/>
      <c r="E107" s="107" t="str">
        <f>'DNO inputs'!E37</f>
        <v>CDCM notional EHV asset values</v>
      </c>
      <c r="F107" s="68"/>
      <c r="G107" s="68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69"/>
      <c r="BZ107" s="69"/>
      <c r="CA107" s="69"/>
      <c r="CB107" s="69"/>
      <c r="CC107" s="69"/>
      <c r="CD107" s="69"/>
      <c r="CE107" s="69"/>
      <c r="CF107" s="69"/>
      <c r="CG107" s="69"/>
      <c r="CH107" s="69"/>
      <c r="CI107" s="69"/>
      <c r="CJ107" s="69"/>
      <c r="CK107" s="69"/>
      <c r="CL107" s="69"/>
      <c r="CM107" s="69"/>
      <c r="CN107" s="69"/>
      <c r="CO107" s="69"/>
      <c r="CP107" s="69"/>
      <c r="CQ107" s="69"/>
      <c r="CR107" s="68"/>
      <c r="CS107" s="37"/>
    </row>
    <row r="108" spans="1:97" x14ac:dyDescent="0.25">
      <c r="A108" s="68"/>
      <c r="B108" s="68"/>
      <c r="C108" s="68"/>
      <c r="D108" s="68"/>
      <c r="E108" s="68"/>
      <c r="F108" s="108" t="str">
        <f>'DNO inputs'!F38</f>
        <v>132kV</v>
      </c>
      <c r="G108" s="108" t="str">
        <f>'DNO inputs'!G38</f>
        <v>£</v>
      </c>
      <c r="H108" s="151">
        <f>'DNO inputs'!H38</f>
        <v>724068830.04974031</v>
      </c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  <c r="BM108" s="125"/>
      <c r="BN108" s="125"/>
      <c r="BO108" s="125"/>
      <c r="BP108" s="125"/>
      <c r="BQ108" s="125"/>
      <c r="BR108" s="125"/>
      <c r="BS108" s="125"/>
      <c r="BT108" s="125"/>
      <c r="BU108" s="125"/>
      <c r="BV108" s="125"/>
      <c r="BW108" s="125"/>
      <c r="BX108" s="125"/>
      <c r="BY108" s="125"/>
      <c r="BZ108" s="125"/>
      <c r="CA108" s="125"/>
      <c r="CB108" s="125"/>
      <c r="CC108" s="125"/>
      <c r="CD108" s="125"/>
      <c r="CE108" s="125"/>
      <c r="CF108" s="125"/>
      <c r="CG108" s="125"/>
      <c r="CH108" s="125"/>
      <c r="CI108" s="125"/>
      <c r="CJ108" s="125"/>
      <c r="CK108" s="125"/>
      <c r="CL108" s="125"/>
      <c r="CM108" s="125"/>
      <c r="CN108" s="125"/>
      <c r="CO108" s="125"/>
      <c r="CP108" s="125"/>
      <c r="CQ108" s="69"/>
      <c r="CR108" s="68"/>
      <c r="CS108" s="37"/>
    </row>
    <row r="109" spans="1:97" x14ac:dyDescent="0.25">
      <c r="A109" s="68"/>
      <c r="B109" s="68"/>
      <c r="C109" s="68"/>
      <c r="D109" s="68"/>
      <c r="E109" s="68"/>
      <c r="F109" s="110" t="str">
        <f>'DNO inputs'!F39</f>
        <v>132kV/EHV</v>
      </c>
      <c r="G109" s="110" t="str">
        <f>'DNO inputs'!G39</f>
        <v>£</v>
      </c>
      <c r="H109" s="147">
        <f>'DNO inputs'!H39</f>
        <v>286409322.65182501</v>
      </c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/>
      <c r="BF109" s="125"/>
      <c r="BG109" s="125"/>
      <c r="BH109" s="125"/>
      <c r="BI109" s="125"/>
      <c r="BJ109" s="125"/>
      <c r="BK109" s="125"/>
      <c r="BL109" s="125"/>
      <c r="BM109" s="125"/>
      <c r="BN109" s="125"/>
      <c r="BO109" s="125"/>
      <c r="BP109" s="125"/>
      <c r="BQ109" s="125"/>
      <c r="BR109" s="125"/>
      <c r="BS109" s="125"/>
      <c r="BT109" s="125"/>
      <c r="BU109" s="125"/>
      <c r="BV109" s="125"/>
      <c r="BW109" s="125"/>
      <c r="BX109" s="125"/>
      <c r="BY109" s="125"/>
      <c r="BZ109" s="125"/>
      <c r="CA109" s="125"/>
      <c r="CB109" s="125"/>
      <c r="CC109" s="125"/>
      <c r="CD109" s="125"/>
      <c r="CE109" s="125"/>
      <c r="CF109" s="125"/>
      <c r="CG109" s="125"/>
      <c r="CH109" s="125"/>
      <c r="CI109" s="125"/>
      <c r="CJ109" s="125"/>
      <c r="CK109" s="125"/>
      <c r="CL109" s="125"/>
      <c r="CM109" s="125"/>
      <c r="CN109" s="125"/>
      <c r="CO109" s="125"/>
      <c r="CP109" s="125"/>
      <c r="CQ109" s="69"/>
      <c r="CR109" s="68"/>
      <c r="CS109" s="37"/>
    </row>
    <row r="110" spans="1:97" x14ac:dyDescent="0.25">
      <c r="A110" s="68"/>
      <c r="B110" s="68"/>
      <c r="C110" s="68"/>
      <c r="D110" s="68"/>
      <c r="E110" s="68"/>
      <c r="F110" s="110" t="str">
        <f>'DNO inputs'!F40</f>
        <v>EHV</v>
      </c>
      <c r="G110" s="110" t="str">
        <f>'DNO inputs'!G40</f>
        <v>£</v>
      </c>
      <c r="H110" s="147">
        <f>'DNO inputs'!H40</f>
        <v>753102628.0023104</v>
      </c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  <c r="BN110" s="125"/>
      <c r="BO110" s="125"/>
      <c r="BP110" s="125"/>
      <c r="BQ110" s="125"/>
      <c r="BR110" s="125"/>
      <c r="BS110" s="125"/>
      <c r="BT110" s="125"/>
      <c r="BU110" s="125"/>
      <c r="BV110" s="125"/>
      <c r="BW110" s="125"/>
      <c r="BX110" s="125"/>
      <c r="BY110" s="125"/>
      <c r="BZ110" s="125"/>
      <c r="CA110" s="125"/>
      <c r="CB110" s="125"/>
      <c r="CC110" s="125"/>
      <c r="CD110" s="125"/>
      <c r="CE110" s="125"/>
      <c r="CF110" s="125"/>
      <c r="CG110" s="125"/>
      <c r="CH110" s="125"/>
      <c r="CI110" s="125"/>
      <c r="CJ110" s="125"/>
      <c r="CK110" s="125"/>
      <c r="CL110" s="125"/>
      <c r="CM110" s="125"/>
      <c r="CN110" s="125"/>
      <c r="CO110" s="125"/>
      <c r="CP110" s="125"/>
      <c r="CQ110" s="69"/>
      <c r="CR110" s="68"/>
      <c r="CS110" s="37"/>
    </row>
    <row r="111" spans="1:97" x14ac:dyDescent="0.25">
      <c r="A111" s="68"/>
      <c r="B111" s="68"/>
      <c r="C111" s="68"/>
      <c r="D111" s="68"/>
      <c r="E111" s="68"/>
      <c r="F111" s="110" t="str">
        <f>'DNO inputs'!F41</f>
        <v>EHV/HV</v>
      </c>
      <c r="G111" s="110" t="str">
        <f>'DNO inputs'!G41</f>
        <v>£</v>
      </c>
      <c r="H111" s="147">
        <f>'DNO inputs'!H41</f>
        <v>569822744.79104388</v>
      </c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  <c r="BD111" s="125"/>
      <c r="BE111" s="125"/>
      <c r="BF111" s="125"/>
      <c r="BG111" s="125"/>
      <c r="BH111" s="125"/>
      <c r="BI111" s="125"/>
      <c r="BJ111" s="125"/>
      <c r="BK111" s="125"/>
      <c r="BL111" s="125"/>
      <c r="BM111" s="125"/>
      <c r="BN111" s="125"/>
      <c r="BO111" s="125"/>
      <c r="BP111" s="125"/>
      <c r="BQ111" s="125"/>
      <c r="BR111" s="125"/>
      <c r="BS111" s="125"/>
      <c r="BT111" s="125"/>
      <c r="BU111" s="125"/>
      <c r="BV111" s="125"/>
      <c r="BW111" s="125"/>
      <c r="BX111" s="125"/>
      <c r="BY111" s="125"/>
      <c r="BZ111" s="125"/>
      <c r="CA111" s="125"/>
      <c r="CB111" s="125"/>
      <c r="CC111" s="125"/>
      <c r="CD111" s="125"/>
      <c r="CE111" s="125"/>
      <c r="CF111" s="125"/>
      <c r="CG111" s="125"/>
      <c r="CH111" s="125"/>
      <c r="CI111" s="125"/>
      <c r="CJ111" s="125"/>
      <c r="CK111" s="125"/>
      <c r="CL111" s="125"/>
      <c r="CM111" s="125"/>
      <c r="CN111" s="125"/>
      <c r="CO111" s="125"/>
      <c r="CP111" s="125"/>
      <c r="CQ111" s="69"/>
      <c r="CR111" s="68"/>
      <c r="CS111" s="37"/>
    </row>
    <row r="112" spans="1:97" x14ac:dyDescent="0.25">
      <c r="A112" s="68"/>
      <c r="B112" s="68"/>
      <c r="C112" s="68"/>
      <c r="D112" s="68"/>
      <c r="E112" s="68"/>
      <c r="F112" s="112" t="str">
        <f>'DNO inputs'!F42</f>
        <v>132kV/HV</v>
      </c>
      <c r="G112" s="112" t="str">
        <f>'DNO inputs'!G42</f>
        <v>£</v>
      </c>
      <c r="H112" s="152">
        <f>'DNO inputs'!H42</f>
        <v>0</v>
      </c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5"/>
      <c r="BN112" s="125"/>
      <c r="BO112" s="125"/>
      <c r="BP112" s="125"/>
      <c r="BQ112" s="125"/>
      <c r="BR112" s="125"/>
      <c r="BS112" s="125"/>
      <c r="BT112" s="125"/>
      <c r="BU112" s="125"/>
      <c r="BV112" s="125"/>
      <c r="BW112" s="125"/>
      <c r="BX112" s="125"/>
      <c r="BY112" s="125"/>
      <c r="BZ112" s="125"/>
      <c r="CA112" s="125"/>
      <c r="CB112" s="125"/>
      <c r="CC112" s="125"/>
      <c r="CD112" s="125"/>
      <c r="CE112" s="125"/>
      <c r="CF112" s="125"/>
      <c r="CG112" s="125"/>
      <c r="CH112" s="125"/>
      <c r="CI112" s="125"/>
      <c r="CJ112" s="125"/>
      <c r="CK112" s="125"/>
      <c r="CL112" s="125"/>
      <c r="CM112" s="125"/>
      <c r="CN112" s="125"/>
      <c r="CO112" s="125"/>
      <c r="CP112" s="125"/>
      <c r="CQ112" s="69"/>
      <c r="CR112" s="68"/>
      <c r="CS112" s="37"/>
    </row>
    <row r="113" spans="1:97" x14ac:dyDescent="0.25">
      <c r="A113" s="68"/>
      <c r="B113" s="68"/>
      <c r="C113" s="68"/>
      <c r="D113" s="68"/>
      <c r="E113" s="68"/>
      <c r="F113" s="68"/>
      <c r="G113" s="68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69"/>
      <c r="CH113" s="69"/>
      <c r="CI113" s="69"/>
      <c r="CJ113" s="69"/>
      <c r="CK113" s="69"/>
      <c r="CL113" s="69"/>
      <c r="CM113" s="69"/>
      <c r="CN113" s="69"/>
      <c r="CO113" s="69"/>
      <c r="CP113" s="69"/>
      <c r="CQ113" s="69"/>
      <c r="CR113" s="68"/>
      <c r="CS113" s="37"/>
    </row>
    <row r="114" spans="1:97" x14ac:dyDescent="0.25">
      <c r="A114" s="110"/>
      <c r="B114" s="68"/>
      <c r="C114" s="68"/>
      <c r="D114" s="68"/>
      <c r="E114" s="110" t="s">
        <v>234</v>
      </c>
      <c r="F114" s="68"/>
      <c r="G114" s="110" t="s">
        <v>439</v>
      </c>
      <c r="H114" s="125">
        <f>SUM(H108:H112)</f>
        <v>2333403525.4949193</v>
      </c>
      <c r="I114" s="138" t="s">
        <v>314</v>
      </c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  <c r="BI114" s="125"/>
      <c r="BJ114" s="125"/>
      <c r="BK114" s="125"/>
      <c r="BL114" s="125"/>
      <c r="BM114" s="125"/>
      <c r="BN114" s="125"/>
      <c r="BO114" s="125"/>
      <c r="BP114" s="125"/>
      <c r="BQ114" s="125"/>
      <c r="BR114" s="125"/>
      <c r="BS114" s="125"/>
      <c r="BT114" s="125"/>
      <c r="BU114" s="125"/>
      <c r="BV114" s="125"/>
      <c r="BW114" s="125"/>
      <c r="BX114" s="125"/>
      <c r="BY114" s="125"/>
      <c r="BZ114" s="125"/>
      <c r="CA114" s="125"/>
      <c r="CB114" s="125"/>
      <c r="CC114" s="125"/>
      <c r="CD114" s="125"/>
      <c r="CE114" s="125"/>
      <c r="CF114" s="125"/>
      <c r="CG114" s="125"/>
      <c r="CH114" s="125"/>
      <c r="CI114" s="125"/>
      <c r="CJ114" s="125"/>
      <c r="CK114" s="125"/>
      <c r="CL114" s="125"/>
      <c r="CM114" s="125"/>
      <c r="CN114" s="125"/>
      <c r="CO114" s="125"/>
      <c r="CP114" s="125"/>
      <c r="CQ114" s="69"/>
      <c r="CR114" s="110" t="s">
        <v>572</v>
      </c>
      <c r="CS114" s="37"/>
    </row>
    <row r="115" spans="1:97" x14ac:dyDescent="0.25">
      <c r="A115" s="68"/>
      <c r="B115" s="68"/>
      <c r="C115" s="68"/>
      <c r="D115" s="68"/>
      <c r="E115" s="104"/>
      <c r="F115" s="68"/>
      <c r="G115" s="68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69"/>
      <c r="BV115" s="69"/>
      <c r="BW115" s="69"/>
      <c r="BX115" s="69"/>
      <c r="BY115" s="69"/>
      <c r="BZ115" s="69"/>
      <c r="CA115" s="69"/>
      <c r="CB115" s="69"/>
      <c r="CC115" s="69"/>
      <c r="CD115" s="69"/>
      <c r="CE115" s="69"/>
      <c r="CF115" s="69"/>
      <c r="CG115" s="69"/>
      <c r="CH115" s="69"/>
      <c r="CI115" s="69"/>
      <c r="CJ115" s="69"/>
      <c r="CK115" s="69"/>
      <c r="CL115" s="69"/>
      <c r="CM115" s="69"/>
      <c r="CN115" s="69"/>
      <c r="CO115" s="69"/>
      <c r="CP115" s="69"/>
      <c r="CQ115" s="69"/>
      <c r="CR115" s="68"/>
      <c r="CS115" s="37"/>
    </row>
    <row r="116" spans="1:97" x14ac:dyDescent="0.25">
      <c r="A116" s="68"/>
      <c r="B116" s="68"/>
      <c r="C116" s="68"/>
      <c r="D116" s="68"/>
      <c r="E116" s="110" t="str">
        <f>'DNO inputs'!E49</f>
        <v>EDCM notional asset value, total</v>
      </c>
      <c r="F116" s="68"/>
      <c r="G116" s="110" t="str">
        <f>'DNO inputs'!G49</f>
        <v>£</v>
      </c>
      <c r="H116" s="147">
        <f>'DNO inputs'!H49</f>
        <v>360452899.57856607</v>
      </c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5"/>
      <c r="AZ116" s="125"/>
      <c r="BA116" s="125"/>
      <c r="BB116" s="125"/>
      <c r="BC116" s="125"/>
      <c r="BD116" s="125"/>
      <c r="BE116" s="125"/>
      <c r="BF116" s="125"/>
      <c r="BG116" s="125"/>
      <c r="BH116" s="125"/>
      <c r="BI116" s="125"/>
      <c r="BJ116" s="125"/>
      <c r="BK116" s="125"/>
      <c r="BL116" s="125"/>
      <c r="BM116" s="125"/>
      <c r="BN116" s="125"/>
      <c r="BO116" s="125"/>
      <c r="BP116" s="125"/>
      <c r="BQ116" s="125"/>
      <c r="BR116" s="125"/>
      <c r="BS116" s="125"/>
      <c r="BT116" s="125"/>
      <c r="BU116" s="125"/>
      <c r="BV116" s="125"/>
      <c r="BW116" s="125"/>
      <c r="BX116" s="125"/>
      <c r="BY116" s="125"/>
      <c r="BZ116" s="125"/>
      <c r="CA116" s="125"/>
      <c r="CB116" s="125"/>
      <c r="CC116" s="125"/>
      <c r="CD116" s="125"/>
      <c r="CE116" s="125"/>
      <c r="CF116" s="125"/>
      <c r="CG116" s="125"/>
      <c r="CH116" s="125"/>
      <c r="CI116" s="125"/>
      <c r="CJ116" s="125"/>
      <c r="CK116" s="125"/>
      <c r="CL116" s="125"/>
      <c r="CM116" s="125"/>
      <c r="CN116" s="125"/>
      <c r="CO116" s="125"/>
      <c r="CP116" s="125"/>
      <c r="CQ116" s="69"/>
      <c r="CR116" s="68"/>
      <c r="CS116" s="37"/>
    </row>
    <row r="117" spans="1:97" x14ac:dyDescent="0.25">
      <c r="A117" s="68"/>
      <c r="B117" s="68"/>
      <c r="C117" s="68"/>
      <c r="D117" s="68"/>
      <c r="E117" s="104"/>
      <c r="F117" s="68"/>
      <c r="G117" s="68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69"/>
      <c r="CA117" s="69"/>
      <c r="CB117" s="69"/>
      <c r="CC117" s="69"/>
      <c r="CD117" s="69"/>
      <c r="CE117" s="69"/>
      <c r="CF117" s="69"/>
      <c r="CG117" s="69"/>
      <c r="CH117" s="69"/>
      <c r="CI117" s="69"/>
      <c r="CJ117" s="69"/>
      <c r="CK117" s="69"/>
      <c r="CL117" s="69"/>
      <c r="CM117" s="69"/>
      <c r="CN117" s="69"/>
      <c r="CO117" s="69"/>
      <c r="CP117" s="69"/>
      <c r="CQ117" s="69"/>
      <c r="CR117" s="68"/>
      <c r="CS117" s="37"/>
    </row>
    <row r="118" spans="1:97" x14ac:dyDescent="0.25">
      <c r="A118" s="68"/>
      <c r="B118" s="68"/>
      <c r="C118" s="68"/>
      <c r="D118" s="68"/>
      <c r="E118" s="110" t="s">
        <v>517</v>
      </c>
      <c r="F118" s="68"/>
      <c r="G118" s="110" t="s">
        <v>470</v>
      </c>
      <c r="H118" s="125" t="b">
        <f>H114 + H116 &gt; 0</f>
        <v>1</v>
      </c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25"/>
      <c r="AN118" s="125"/>
      <c r="AO118" s="125"/>
      <c r="AP118" s="125"/>
      <c r="AQ118" s="125"/>
      <c r="AR118" s="125"/>
      <c r="AS118" s="125"/>
      <c r="AT118" s="125"/>
      <c r="AU118" s="125"/>
      <c r="AV118" s="125"/>
      <c r="AW118" s="125"/>
      <c r="AX118" s="125"/>
      <c r="AY118" s="125"/>
      <c r="AZ118" s="125"/>
      <c r="BA118" s="125"/>
      <c r="BB118" s="125"/>
      <c r="BC118" s="125"/>
      <c r="BD118" s="125"/>
      <c r="BE118" s="125"/>
      <c r="BF118" s="125"/>
      <c r="BG118" s="125"/>
      <c r="BH118" s="125"/>
      <c r="BI118" s="125"/>
      <c r="BJ118" s="125"/>
      <c r="BK118" s="125"/>
      <c r="BL118" s="125"/>
      <c r="BM118" s="125"/>
      <c r="BN118" s="125"/>
      <c r="BO118" s="125"/>
      <c r="BP118" s="125"/>
      <c r="BQ118" s="125"/>
      <c r="BR118" s="125"/>
      <c r="BS118" s="125"/>
      <c r="BT118" s="125"/>
      <c r="BU118" s="125"/>
      <c r="BV118" s="125"/>
      <c r="BW118" s="125"/>
      <c r="BX118" s="125"/>
      <c r="BY118" s="125"/>
      <c r="BZ118" s="125"/>
      <c r="CA118" s="125"/>
      <c r="CB118" s="125"/>
      <c r="CC118" s="125"/>
      <c r="CD118" s="125"/>
      <c r="CE118" s="125"/>
      <c r="CF118" s="125"/>
      <c r="CG118" s="125"/>
      <c r="CH118" s="125"/>
      <c r="CI118" s="125"/>
      <c r="CJ118" s="125"/>
      <c r="CK118" s="125"/>
      <c r="CL118" s="125"/>
      <c r="CM118" s="125"/>
      <c r="CN118" s="125"/>
      <c r="CO118" s="125"/>
      <c r="CP118" s="125"/>
      <c r="CQ118" s="69"/>
      <c r="CR118" s="68"/>
      <c r="CS118" s="37"/>
    </row>
    <row r="119" spans="1:97" x14ac:dyDescent="0.25">
      <c r="A119" s="68"/>
      <c r="B119" s="68"/>
      <c r="C119" s="68"/>
      <c r="D119" s="68"/>
      <c r="E119" s="104"/>
      <c r="F119" s="68"/>
      <c r="G119" s="68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69"/>
      <c r="CA119" s="69"/>
      <c r="CB119" s="69"/>
      <c r="CC119" s="69"/>
      <c r="CD119" s="69"/>
      <c r="CE119" s="69"/>
      <c r="CF119" s="69"/>
      <c r="CG119" s="69"/>
      <c r="CH119" s="69"/>
      <c r="CI119" s="69"/>
      <c r="CJ119" s="69"/>
      <c r="CK119" s="69"/>
      <c r="CL119" s="69"/>
      <c r="CM119" s="69"/>
      <c r="CN119" s="69"/>
      <c r="CO119" s="69"/>
      <c r="CP119" s="69"/>
      <c r="CQ119" s="69"/>
      <c r="CR119" s="68"/>
      <c r="CS119" s="37"/>
    </row>
    <row r="120" spans="1:97" x14ac:dyDescent="0.25">
      <c r="A120" s="110"/>
      <c r="B120" s="68"/>
      <c r="C120" s="68"/>
      <c r="D120" s="68"/>
      <c r="E120" s="110" t="s">
        <v>235</v>
      </c>
      <c r="F120" s="68"/>
      <c r="G120" s="110" t="s">
        <v>44</v>
      </c>
      <c r="H120" s="149">
        <f>IF(H118, H114 / (H114 + H116), 1)</f>
        <v>0.86619446521960308</v>
      </c>
      <c r="I120" s="126" t="s">
        <v>314</v>
      </c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0"/>
      <c r="AG120" s="130"/>
      <c r="AH120" s="130"/>
      <c r="AI120" s="130"/>
      <c r="AJ120" s="130"/>
      <c r="AK120" s="130"/>
      <c r="AL120" s="130"/>
      <c r="AM120" s="130"/>
      <c r="AN120" s="130"/>
      <c r="AO120" s="130"/>
      <c r="AP120" s="130"/>
      <c r="AQ120" s="130"/>
      <c r="AR120" s="130"/>
      <c r="AS120" s="130"/>
      <c r="AT120" s="130"/>
      <c r="AU120" s="130"/>
      <c r="AV120" s="130"/>
      <c r="AW120" s="130"/>
      <c r="AX120" s="130"/>
      <c r="AY120" s="130"/>
      <c r="AZ120" s="130"/>
      <c r="BA120" s="130"/>
      <c r="BB120" s="130"/>
      <c r="BC120" s="130"/>
      <c r="BD120" s="130"/>
      <c r="BE120" s="130"/>
      <c r="BF120" s="130"/>
      <c r="BG120" s="130"/>
      <c r="BH120" s="130"/>
      <c r="BI120" s="130"/>
      <c r="BJ120" s="130"/>
      <c r="BK120" s="130"/>
      <c r="BL120" s="130"/>
      <c r="BM120" s="130"/>
      <c r="BN120" s="130"/>
      <c r="BO120" s="130"/>
      <c r="BP120" s="130"/>
      <c r="BQ120" s="130"/>
      <c r="BR120" s="130"/>
      <c r="BS120" s="130"/>
      <c r="BT120" s="130"/>
      <c r="BU120" s="130"/>
      <c r="BV120" s="130"/>
      <c r="BW120" s="130"/>
      <c r="BX120" s="130"/>
      <c r="BY120" s="130"/>
      <c r="BZ120" s="130"/>
      <c r="CA120" s="130"/>
      <c r="CB120" s="130"/>
      <c r="CC120" s="130"/>
      <c r="CD120" s="130"/>
      <c r="CE120" s="130"/>
      <c r="CF120" s="130"/>
      <c r="CG120" s="130"/>
      <c r="CH120" s="130"/>
      <c r="CI120" s="130"/>
      <c r="CJ120" s="130"/>
      <c r="CK120" s="130"/>
      <c r="CL120" s="130"/>
      <c r="CM120" s="130"/>
      <c r="CN120" s="130"/>
      <c r="CO120" s="130"/>
      <c r="CP120" s="130"/>
      <c r="CQ120" s="69"/>
      <c r="CR120" s="110" t="s">
        <v>572</v>
      </c>
      <c r="CS120" s="37"/>
    </row>
    <row r="121" spans="1:97" x14ac:dyDescent="0.25">
      <c r="A121" s="68"/>
      <c r="B121" s="68"/>
      <c r="C121" s="68"/>
      <c r="D121" s="68"/>
      <c r="E121" s="104"/>
      <c r="F121" s="68"/>
      <c r="G121" s="68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69"/>
      <c r="CM121" s="69"/>
      <c r="CN121" s="69"/>
      <c r="CO121" s="69"/>
      <c r="CP121" s="69"/>
      <c r="CQ121" s="69"/>
      <c r="CR121" s="68"/>
      <c r="CS121" s="37"/>
    </row>
    <row r="122" spans="1:97" x14ac:dyDescent="0.25">
      <c r="A122" s="68"/>
      <c r="B122" s="96"/>
      <c r="C122" s="105" t="s">
        <v>710</v>
      </c>
      <c r="D122" s="105"/>
      <c r="E122" s="105"/>
      <c r="F122" s="105"/>
      <c r="G122" s="105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106"/>
      <c r="BJ122" s="106"/>
      <c r="BK122" s="106"/>
      <c r="BL122" s="106"/>
      <c r="BM122" s="106"/>
      <c r="BN122" s="106"/>
      <c r="BO122" s="106"/>
      <c r="BP122" s="106"/>
      <c r="BQ122" s="106"/>
      <c r="BR122" s="106"/>
      <c r="BS122" s="106"/>
      <c r="BT122" s="106"/>
      <c r="BU122" s="106"/>
      <c r="BV122" s="106"/>
      <c r="BW122" s="106"/>
      <c r="BX122" s="106"/>
      <c r="BY122" s="106"/>
      <c r="BZ122" s="106"/>
      <c r="CA122" s="106"/>
      <c r="CB122" s="106"/>
      <c r="CC122" s="106"/>
      <c r="CD122" s="106"/>
      <c r="CE122" s="106"/>
      <c r="CF122" s="106"/>
      <c r="CG122" s="106"/>
      <c r="CH122" s="106"/>
      <c r="CI122" s="106"/>
      <c r="CJ122" s="106"/>
      <c r="CK122" s="106"/>
      <c r="CL122" s="106"/>
      <c r="CM122" s="106"/>
      <c r="CN122" s="106"/>
      <c r="CO122" s="106"/>
      <c r="CP122" s="106"/>
      <c r="CQ122" s="106"/>
      <c r="CR122" s="105"/>
      <c r="CS122" s="37"/>
    </row>
    <row r="123" spans="1:97" x14ac:dyDescent="0.25">
      <c r="A123" s="68"/>
      <c r="B123" s="68"/>
      <c r="C123" s="104"/>
      <c r="D123" s="104"/>
      <c r="E123" s="68"/>
      <c r="F123" s="68"/>
      <c r="G123" s="68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  <c r="BV123" s="69"/>
      <c r="BW123" s="69"/>
      <c r="BX123" s="69"/>
      <c r="BY123" s="69"/>
      <c r="BZ123" s="69"/>
      <c r="CA123" s="69"/>
      <c r="CB123" s="69"/>
      <c r="CC123" s="69"/>
      <c r="CD123" s="69"/>
      <c r="CE123" s="69"/>
      <c r="CF123" s="69"/>
      <c r="CG123" s="69"/>
      <c r="CH123" s="69"/>
      <c r="CI123" s="69"/>
      <c r="CJ123" s="69"/>
      <c r="CK123" s="69"/>
      <c r="CL123" s="69"/>
      <c r="CM123" s="69"/>
      <c r="CN123" s="69"/>
      <c r="CO123" s="69"/>
      <c r="CP123" s="69"/>
      <c r="CQ123" s="69"/>
      <c r="CR123" s="68"/>
      <c r="CS123" s="37"/>
    </row>
    <row r="124" spans="1:97" x14ac:dyDescent="0.25">
      <c r="A124" s="110"/>
      <c r="B124" s="68"/>
      <c r="C124" s="68"/>
      <c r="D124" s="68"/>
      <c r="E124" s="110" t="s">
        <v>236</v>
      </c>
      <c r="F124" s="68"/>
      <c r="G124" s="110" t="str">
        <f>G114</f>
        <v>£</v>
      </c>
      <c r="H124" s="125">
        <f>H105 * H120</f>
        <v>3306.7446258371356</v>
      </c>
      <c r="I124" s="138" t="s">
        <v>314</v>
      </c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J124" s="125"/>
      <c r="AK124" s="125"/>
      <c r="AL124" s="125"/>
      <c r="AM124" s="125"/>
      <c r="AN124" s="125"/>
      <c r="AO124" s="125"/>
      <c r="AP124" s="125"/>
      <c r="AQ124" s="125"/>
      <c r="AR124" s="125"/>
      <c r="AS124" s="125"/>
      <c r="AT124" s="125"/>
      <c r="AU124" s="125"/>
      <c r="AV124" s="125"/>
      <c r="AW124" s="125"/>
      <c r="AX124" s="125"/>
      <c r="AY124" s="125"/>
      <c r="AZ124" s="125"/>
      <c r="BA124" s="125"/>
      <c r="BB124" s="125"/>
      <c r="BC124" s="125"/>
      <c r="BD124" s="125"/>
      <c r="BE124" s="125"/>
      <c r="BF124" s="125"/>
      <c r="BG124" s="125"/>
      <c r="BH124" s="125"/>
      <c r="BI124" s="125"/>
      <c r="BJ124" s="125"/>
      <c r="BK124" s="125"/>
      <c r="BL124" s="125"/>
      <c r="BM124" s="125"/>
      <c r="BN124" s="125"/>
      <c r="BO124" s="125"/>
      <c r="BP124" s="125"/>
      <c r="BQ124" s="125"/>
      <c r="BR124" s="125"/>
      <c r="BS124" s="125"/>
      <c r="BT124" s="125"/>
      <c r="BU124" s="125"/>
      <c r="BV124" s="125"/>
      <c r="BW124" s="125"/>
      <c r="BX124" s="125"/>
      <c r="BY124" s="125"/>
      <c r="BZ124" s="125"/>
      <c r="CA124" s="125"/>
      <c r="CB124" s="125"/>
      <c r="CC124" s="125"/>
      <c r="CD124" s="125"/>
      <c r="CE124" s="125"/>
      <c r="CF124" s="125"/>
      <c r="CG124" s="125"/>
      <c r="CH124" s="125"/>
      <c r="CI124" s="125"/>
      <c r="CJ124" s="125"/>
      <c r="CK124" s="125"/>
      <c r="CL124" s="125"/>
      <c r="CM124" s="125"/>
      <c r="CN124" s="125"/>
      <c r="CO124" s="125"/>
      <c r="CP124" s="125"/>
      <c r="CQ124" s="69"/>
      <c r="CR124" s="110" t="s">
        <v>572</v>
      </c>
      <c r="CS124" s="37"/>
    </row>
    <row r="125" spans="1:97" x14ac:dyDescent="0.25">
      <c r="A125" s="68"/>
      <c r="B125" s="68"/>
      <c r="C125" s="68"/>
      <c r="D125" s="68"/>
      <c r="E125" s="104"/>
      <c r="F125" s="68"/>
      <c r="G125" s="68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69"/>
      <c r="BU125" s="69"/>
      <c r="BV125" s="69"/>
      <c r="BW125" s="69"/>
      <c r="BX125" s="69"/>
      <c r="BY125" s="69"/>
      <c r="BZ125" s="69"/>
      <c r="CA125" s="69"/>
      <c r="CB125" s="69"/>
      <c r="CC125" s="69"/>
      <c r="CD125" s="69"/>
      <c r="CE125" s="69"/>
      <c r="CF125" s="69"/>
      <c r="CG125" s="69"/>
      <c r="CH125" s="69"/>
      <c r="CI125" s="69"/>
      <c r="CJ125" s="69"/>
      <c r="CK125" s="69"/>
      <c r="CL125" s="69"/>
      <c r="CM125" s="69"/>
      <c r="CN125" s="69"/>
      <c r="CO125" s="69"/>
      <c r="CP125" s="69"/>
      <c r="CQ125" s="69"/>
      <c r="CR125" s="68"/>
      <c r="CS125" s="37"/>
    </row>
    <row r="126" spans="1:97" x14ac:dyDescent="0.25">
      <c r="A126" s="110"/>
      <c r="B126" s="68"/>
      <c r="C126" s="68"/>
      <c r="D126" s="104"/>
      <c r="E126" s="107" t="s">
        <v>362</v>
      </c>
      <c r="F126" s="68"/>
      <c r="G126" s="68"/>
      <c r="H126" s="69"/>
      <c r="I126" s="127" t="s">
        <v>314</v>
      </c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  <c r="BV126" s="69"/>
      <c r="BW126" s="69"/>
      <c r="BX126" s="69"/>
      <c r="BY126" s="69"/>
      <c r="BZ126" s="69"/>
      <c r="CA126" s="69"/>
      <c r="CB126" s="69"/>
      <c r="CC126" s="69"/>
      <c r="CD126" s="69"/>
      <c r="CE126" s="69"/>
      <c r="CF126" s="69"/>
      <c r="CG126" s="69"/>
      <c r="CH126" s="69"/>
      <c r="CI126" s="69"/>
      <c r="CJ126" s="69"/>
      <c r="CK126" s="69"/>
      <c r="CL126" s="69"/>
      <c r="CM126" s="69"/>
      <c r="CN126" s="69"/>
      <c r="CO126" s="69"/>
      <c r="CP126" s="69"/>
      <c r="CQ126" s="69"/>
      <c r="CR126" s="110" t="s">
        <v>568</v>
      </c>
      <c r="CS126" s="37"/>
    </row>
    <row r="127" spans="1:97" x14ac:dyDescent="0.25">
      <c r="A127" s="68"/>
      <c r="B127" s="68"/>
      <c r="C127" s="68"/>
      <c r="D127" s="68"/>
      <c r="E127" s="68"/>
      <c r="F127" s="108" t="s">
        <v>193</v>
      </c>
      <c r="G127" s="108" t="str">
        <f t="shared" ref="G127:G133" si="14">G$24</f>
        <v>£m</v>
      </c>
      <c r="H127" s="140">
        <f>H52</f>
        <v>2560.9238956371191</v>
      </c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5"/>
      <c r="AG127" s="125"/>
      <c r="AH127" s="125"/>
      <c r="AI127" s="125"/>
      <c r="AJ127" s="125"/>
      <c r="AK127" s="125"/>
      <c r="AL127" s="125"/>
      <c r="AM127" s="125"/>
      <c r="AN127" s="125"/>
      <c r="AO127" s="125"/>
      <c r="AP127" s="125"/>
      <c r="AQ127" s="125"/>
      <c r="AR127" s="125"/>
      <c r="AS127" s="125"/>
      <c r="AT127" s="125"/>
      <c r="AU127" s="125"/>
      <c r="AV127" s="125"/>
      <c r="AW127" s="125"/>
      <c r="AX127" s="125"/>
      <c r="AY127" s="125"/>
      <c r="AZ127" s="125"/>
      <c r="BA127" s="125"/>
      <c r="BB127" s="125"/>
      <c r="BC127" s="125"/>
      <c r="BD127" s="125"/>
      <c r="BE127" s="125"/>
      <c r="BF127" s="125"/>
      <c r="BG127" s="125"/>
      <c r="BH127" s="125"/>
      <c r="BI127" s="125"/>
      <c r="BJ127" s="125"/>
      <c r="BK127" s="125"/>
      <c r="BL127" s="125"/>
      <c r="BM127" s="125"/>
      <c r="BN127" s="125"/>
      <c r="BO127" s="125"/>
      <c r="BP127" s="125"/>
      <c r="BQ127" s="125"/>
      <c r="BR127" s="125"/>
      <c r="BS127" s="125"/>
      <c r="BT127" s="125"/>
      <c r="BU127" s="125"/>
      <c r="BV127" s="125"/>
      <c r="BW127" s="125"/>
      <c r="BX127" s="125"/>
      <c r="BY127" s="125"/>
      <c r="BZ127" s="125"/>
      <c r="CA127" s="125"/>
      <c r="CB127" s="125"/>
      <c r="CC127" s="125"/>
      <c r="CD127" s="125"/>
      <c r="CE127" s="125"/>
      <c r="CF127" s="125"/>
      <c r="CG127" s="125"/>
      <c r="CH127" s="125"/>
      <c r="CI127" s="125"/>
      <c r="CJ127" s="125"/>
      <c r="CK127" s="125"/>
      <c r="CL127" s="125"/>
      <c r="CM127" s="125"/>
      <c r="CN127" s="125"/>
      <c r="CO127" s="125"/>
      <c r="CP127" s="125"/>
      <c r="CQ127" s="69"/>
      <c r="CR127" s="68"/>
      <c r="CS127" s="37"/>
    </row>
    <row r="128" spans="1:97" x14ac:dyDescent="0.25">
      <c r="A128" s="68"/>
      <c r="B128" s="68"/>
      <c r="C128" s="68"/>
      <c r="D128" s="68"/>
      <c r="E128" s="68"/>
      <c r="F128" s="110" t="s">
        <v>194</v>
      </c>
      <c r="G128" s="110" t="str">
        <f t="shared" si="14"/>
        <v>£m</v>
      </c>
      <c r="H128" s="125">
        <f>H53</f>
        <v>2881.2611164625087</v>
      </c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5"/>
      <c r="AG128" s="125"/>
      <c r="AH128" s="125"/>
      <c r="AI128" s="125"/>
      <c r="AJ128" s="125"/>
      <c r="AK128" s="125"/>
      <c r="AL128" s="125"/>
      <c r="AM128" s="125"/>
      <c r="AN128" s="125"/>
      <c r="AO128" s="125"/>
      <c r="AP128" s="125"/>
      <c r="AQ128" s="125"/>
      <c r="AR128" s="125"/>
      <c r="AS128" s="125"/>
      <c r="AT128" s="125"/>
      <c r="AU128" s="125"/>
      <c r="AV128" s="125"/>
      <c r="AW128" s="125"/>
      <c r="AX128" s="125"/>
      <c r="AY128" s="125"/>
      <c r="AZ128" s="125"/>
      <c r="BA128" s="125"/>
      <c r="BB128" s="125"/>
      <c r="BC128" s="125"/>
      <c r="BD128" s="125"/>
      <c r="BE128" s="125"/>
      <c r="BF128" s="125"/>
      <c r="BG128" s="125"/>
      <c r="BH128" s="125"/>
      <c r="BI128" s="125"/>
      <c r="BJ128" s="125"/>
      <c r="BK128" s="125"/>
      <c r="BL128" s="125"/>
      <c r="BM128" s="125"/>
      <c r="BN128" s="125"/>
      <c r="BO128" s="125"/>
      <c r="BP128" s="125"/>
      <c r="BQ128" s="125"/>
      <c r="BR128" s="125"/>
      <c r="BS128" s="125"/>
      <c r="BT128" s="125"/>
      <c r="BU128" s="125"/>
      <c r="BV128" s="125"/>
      <c r="BW128" s="125"/>
      <c r="BX128" s="125"/>
      <c r="BY128" s="125"/>
      <c r="BZ128" s="125"/>
      <c r="CA128" s="125"/>
      <c r="CB128" s="125"/>
      <c r="CC128" s="125"/>
      <c r="CD128" s="125"/>
      <c r="CE128" s="125"/>
      <c r="CF128" s="125"/>
      <c r="CG128" s="125"/>
      <c r="CH128" s="125"/>
      <c r="CI128" s="125"/>
      <c r="CJ128" s="125"/>
      <c r="CK128" s="125"/>
      <c r="CL128" s="125"/>
      <c r="CM128" s="125"/>
      <c r="CN128" s="125"/>
      <c r="CO128" s="125"/>
      <c r="CP128" s="125"/>
      <c r="CQ128" s="69"/>
      <c r="CR128" s="68"/>
      <c r="CS128" s="37"/>
    </row>
    <row r="129" spans="1:97" x14ac:dyDescent="0.25">
      <c r="A129" s="68"/>
      <c r="B129" s="68"/>
      <c r="C129" s="68"/>
      <c r="D129" s="68"/>
      <c r="E129" s="68"/>
      <c r="F129" s="110" t="s">
        <v>41</v>
      </c>
      <c r="G129" s="110" t="str">
        <f t="shared" si="14"/>
        <v>£m</v>
      </c>
      <c r="H129" s="125">
        <f>H54</f>
        <v>688.2665402901074</v>
      </c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  <c r="AF129" s="125"/>
      <c r="AG129" s="125"/>
      <c r="AH129" s="125"/>
      <c r="AI129" s="125"/>
      <c r="AJ129" s="125"/>
      <c r="AK129" s="125"/>
      <c r="AL129" s="125"/>
      <c r="AM129" s="125"/>
      <c r="AN129" s="125"/>
      <c r="AO129" s="125"/>
      <c r="AP129" s="125"/>
      <c r="AQ129" s="125"/>
      <c r="AR129" s="125"/>
      <c r="AS129" s="125"/>
      <c r="AT129" s="125"/>
      <c r="AU129" s="125"/>
      <c r="AV129" s="125"/>
      <c r="AW129" s="125"/>
      <c r="AX129" s="125"/>
      <c r="AY129" s="125"/>
      <c r="AZ129" s="125"/>
      <c r="BA129" s="125"/>
      <c r="BB129" s="125"/>
      <c r="BC129" s="125"/>
      <c r="BD129" s="125"/>
      <c r="BE129" s="125"/>
      <c r="BF129" s="125"/>
      <c r="BG129" s="125"/>
      <c r="BH129" s="125"/>
      <c r="BI129" s="125"/>
      <c r="BJ129" s="125"/>
      <c r="BK129" s="125"/>
      <c r="BL129" s="125"/>
      <c r="BM129" s="125"/>
      <c r="BN129" s="125"/>
      <c r="BO129" s="125"/>
      <c r="BP129" s="125"/>
      <c r="BQ129" s="125"/>
      <c r="BR129" s="125"/>
      <c r="BS129" s="125"/>
      <c r="BT129" s="125"/>
      <c r="BU129" s="125"/>
      <c r="BV129" s="125"/>
      <c r="BW129" s="125"/>
      <c r="BX129" s="125"/>
      <c r="BY129" s="125"/>
      <c r="BZ129" s="125"/>
      <c r="CA129" s="125"/>
      <c r="CB129" s="125"/>
      <c r="CC129" s="125"/>
      <c r="CD129" s="125"/>
      <c r="CE129" s="125"/>
      <c r="CF129" s="125"/>
      <c r="CG129" s="125"/>
      <c r="CH129" s="125"/>
      <c r="CI129" s="125"/>
      <c r="CJ129" s="125"/>
      <c r="CK129" s="125"/>
      <c r="CL129" s="125"/>
      <c r="CM129" s="125"/>
      <c r="CN129" s="125"/>
      <c r="CO129" s="125"/>
      <c r="CP129" s="125"/>
      <c r="CQ129" s="69"/>
      <c r="CR129" s="68"/>
      <c r="CS129" s="37"/>
    </row>
    <row r="130" spans="1:97" x14ac:dyDescent="0.25">
      <c r="A130" s="68"/>
      <c r="B130" s="68"/>
      <c r="C130" s="68"/>
      <c r="D130" s="68"/>
      <c r="E130" s="68"/>
      <c r="F130" s="110" t="s">
        <v>40</v>
      </c>
      <c r="G130" s="110" t="str">
        <f t="shared" si="14"/>
        <v>£m</v>
      </c>
      <c r="H130" s="125">
        <f>H55</f>
        <v>2448.2112247172631</v>
      </c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125"/>
      <c r="AH130" s="125"/>
      <c r="AI130" s="125"/>
      <c r="AJ130" s="125"/>
      <c r="AK130" s="125"/>
      <c r="AL130" s="125"/>
      <c r="AM130" s="125"/>
      <c r="AN130" s="125"/>
      <c r="AO130" s="125"/>
      <c r="AP130" s="125"/>
      <c r="AQ130" s="125"/>
      <c r="AR130" s="125"/>
      <c r="AS130" s="125"/>
      <c r="AT130" s="125"/>
      <c r="AU130" s="125"/>
      <c r="AV130" s="125"/>
      <c r="AW130" s="125"/>
      <c r="AX130" s="125"/>
      <c r="AY130" s="125"/>
      <c r="AZ130" s="125"/>
      <c r="BA130" s="125"/>
      <c r="BB130" s="125"/>
      <c r="BC130" s="125"/>
      <c r="BD130" s="125"/>
      <c r="BE130" s="125"/>
      <c r="BF130" s="125"/>
      <c r="BG130" s="125"/>
      <c r="BH130" s="125"/>
      <c r="BI130" s="125"/>
      <c r="BJ130" s="125"/>
      <c r="BK130" s="125"/>
      <c r="BL130" s="125"/>
      <c r="BM130" s="125"/>
      <c r="BN130" s="125"/>
      <c r="BO130" s="125"/>
      <c r="BP130" s="125"/>
      <c r="BQ130" s="125"/>
      <c r="BR130" s="125"/>
      <c r="BS130" s="125"/>
      <c r="BT130" s="125"/>
      <c r="BU130" s="125"/>
      <c r="BV130" s="125"/>
      <c r="BW130" s="125"/>
      <c r="BX130" s="125"/>
      <c r="BY130" s="125"/>
      <c r="BZ130" s="125"/>
      <c r="CA130" s="125"/>
      <c r="CB130" s="125"/>
      <c r="CC130" s="125"/>
      <c r="CD130" s="125"/>
      <c r="CE130" s="125"/>
      <c r="CF130" s="125"/>
      <c r="CG130" s="125"/>
      <c r="CH130" s="125"/>
      <c r="CI130" s="125"/>
      <c r="CJ130" s="125"/>
      <c r="CK130" s="125"/>
      <c r="CL130" s="125"/>
      <c r="CM130" s="125"/>
      <c r="CN130" s="125"/>
      <c r="CO130" s="125"/>
      <c r="CP130" s="125"/>
      <c r="CQ130" s="69"/>
      <c r="CR130" s="68"/>
      <c r="CS130" s="37"/>
    </row>
    <row r="131" spans="1:97" x14ac:dyDescent="0.25">
      <c r="A131" s="110"/>
      <c r="B131" s="68"/>
      <c r="C131" s="68"/>
      <c r="D131" s="68"/>
      <c r="E131" s="68"/>
      <c r="F131" s="112" t="s">
        <v>166</v>
      </c>
      <c r="G131" s="112" t="str">
        <f t="shared" si="14"/>
        <v>£m</v>
      </c>
      <c r="H131" s="153">
        <f>H124</f>
        <v>3306.7446258371356</v>
      </c>
      <c r="I131" s="138" t="s">
        <v>314</v>
      </c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F131" s="125"/>
      <c r="AG131" s="125"/>
      <c r="AH131" s="125"/>
      <c r="AI131" s="125"/>
      <c r="AJ131" s="125"/>
      <c r="AK131" s="125"/>
      <c r="AL131" s="125"/>
      <c r="AM131" s="125"/>
      <c r="AN131" s="125"/>
      <c r="AO131" s="125"/>
      <c r="AP131" s="125"/>
      <c r="AQ131" s="125"/>
      <c r="AR131" s="125"/>
      <c r="AS131" s="125"/>
      <c r="AT131" s="125"/>
      <c r="AU131" s="125"/>
      <c r="AV131" s="125"/>
      <c r="AW131" s="125"/>
      <c r="AX131" s="125"/>
      <c r="AY131" s="125"/>
      <c r="AZ131" s="125"/>
      <c r="BA131" s="125"/>
      <c r="BB131" s="125"/>
      <c r="BC131" s="125"/>
      <c r="BD131" s="125"/>
      <c r="BE131" s="125"/>
      <c r="BF131" s="125"/>
      <c r="BG131" s="125"/>
      <c r="BH131" s="125"/>
      <c r="BI131" s="125"/>
      <c r="BJ131" s="125"/>
      <c r="BK131" s="125"/>
      <c r="BL131" s="125"/>
      <c r="BM131" s="125"/>
      <c r="BN131" s="125"/>
      <c r="BO131" s="125"/>
      <c r="BP131" s="125"/>
      <c r="BQ131" s="125"/>
      <c r="BR131" s="125"/>
      <c r="BS131" s="125"/>
      <c r="BT131" s="125"/>
      <c r="BU131" s="125"/>
      <c r="BV131" s="125"/>
      <c r="BW131" s="125"/>
      <c r="BX131" s="125"/>
      <c r="BY131" s="125"/>
      <c r="BZ131" s="125"/>
      <c r="CA131" s="125"/>
      <c r="CB131" s="125"/>
      <c r="CC131" s="125"/>
      <c r="CD131" s="125"/>
      <c r="CE131" s="125"/>
      <c r="CF131" s="125"/>
      <c r="CG131" s="125"/>
      <c r="CH131" s="125"/>
      <c r="CI131" s="125"/>
      <c r="CJ131" s="125"/>
      <c r="CK131" s="125"/>
      <c r="CL131" s="125"/>
      <c r="CM131" s="125"/>
      <c r="CN131" s="125"/>
      <c r="CO131" s="125"/>
      <c r="CP131" s="125"/>
      <c r="CQ131" s="69"/>
      <c r="CR131" s="110" t="s">
        <v>572</v>
      </c>
      <c r="CS131" s="37"/>
    </row>
    <row r="132" spans="1:97" x14ac:dyDescent="0.25">
      <c r="A132" s="68"/>
      <c r="B132" s="68"/>
      <c r="C132" s="68"/>
      <c r="D132" s="68"/>
      <c r="E132" s="68"/>
      <c r="F132" s="68"/>
      <c r="G132" s="68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69"/>
      <c r="CK132" s="69"/>
      <c r="CL132" s="69"/>
      <c r="CM132" s="69"/>
      <c r="CN132" s="69"/>
      <c r="CO132" s="69"/>
      <c r="CP132" s="69"/>
      <c r="CQ132" s="69"/>
      <c r="CR132" s="68"/>
      <c r="CS132" s="37"/>
    </row>
    <row r="133" spans="1:97" x14ac:dyDescent="0.25">
      <c r="A133" s="110"/>
      <c r="B133" s="68"/>
      <c r="C133" s="68"/>
      <c r="D133" s="68"/>
      <c r="E133" s="110" t="s">
        <v>238</v>
      </c>
      <c r="F133" s="68"/>
      <c r="G133" s="110" t="str">
        <f t="shared" si="14"/>
        <v>£m</v>
      </c>
      <c r="H133" s="125">
        <f>SUM(H127:H131)</f>
        <v>11885.407402944133</v>
      </c>
      <c r="I133" s="138" t="s">
        <v>314</v>
      </c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5"/>
      <c r="AJ133" s="125"/>
      <c r="AK133" s="125"/>
      <c r="AL133" s="125"/>
      <c r="AM133" s="125"/>
      <c r="AN133" s="125"/>
      <c r="AO133" s="125"/>
      <c r="AP133" s="125"/>
      <c r="AQ133" s="125"/>
      <c r="AR133" s="125"/>
      <c r="AS133" s="125"/>
      <c r="AT133" s="125"/>
      <c r="AU133" s="125"/>
      <c r="AV133" s="125"/>
      <c r="AW133" s="125"/>
      <c r="AX133" s="125"/>
      <c r="AY133" s="125"/>
      <c r="AZ133" s="125"/>
      <c r="BA133" s="125"/>
      <c r="BB133" s="125"/>
      <c r="BC133" s="125"/>
      <c r="BD133" s="125"/>
      <c r="BE133" s="125"/>
      <c r="BF133" s="125"/>
      <c r="BG133" s="125"/>
      <c r="BH133" s="125"/>
      <c r="BI133" s="125"/>
      <c r="BJ133" s="125"/>
      <c r="BK133" s="125"/>
      <c r="BL133" s="125"/>
      <c r="BM133" s="125"/>
      <c r="BN133" s="125"/>
      <c r="BO133" s="125"/>
      <c r="BP133" s="125"/>
      <c r="BQ133" s="125"/>
      <c r="BR133" s="125"/>
      <c r="BS133" s="125"/>
      <c r="BT133" s="125"/>
      <c r="BU133" s="125"/>
      <c r="BV133" s="125"/>
      <c r="BW133" s="125"/>
      <c r="BX133" s="125"/>
      <c r="BY133" s="125"/>
      <c r="BZ133" s="125"/>
      <c r="CA133" s="125"/>
      <c r="CB133" s="125"/>
      <c r="CC133" s="125"/>
      <c r="CD133" s="125"/>
      <c r="CE133" s="125"/>
      <c r="CF133" s="125"/>
      <c r="CG133" s="125"/>
      <c r="CH133" s="125"/>
      <c r="CI133" s="125"/>
      <c r="CJ133" s="125"/>
      <c r="CK133" s="125"/>
      <c r="CL133" s="125"/>
      <c r="CM133" s="125"/>
      <c r="CN133" s="125"/>
      <c r="CO133" s="125"/>
      <c r="CP133" s="125"/>
      <c r="CQ133" s="69"/>
      <c r="CR133" s="110" t="s">
        <v>568</v>
      </c>
      <c r="CS133" s="37"/>
    </row>
    <row r="134" spans="1:97" x14ac:dyDescent="0.25">
      <c r="A134" s="68"/>
      <c r="B134" s="68"/>
      <c r="C134" s="68"/>
      <c r="D134" s="68"/>
      <c r="E134" s="110" t="s">
        <v>518</v>
      </c>
      <c r="F134" s="68"/>
      <c r="G134" s="110" t="s">
        <v>470</v>
      </c>
      <c r="H134" s="125" t="b">
        <f>H133 &gt; 0</f>
        <v>1</v>
      </c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  <c r="AA134" s="125"/>
      <c r="AB134" s="125"/>
      <c r="AC134" s="125"/>
      <c r="AD134" s="125"/>
      <c r="AE134" s="125"/>
      <c r="AF134" s="125"/>
      <c r="AG134" s="125"/>
      <c r="AH134" s="125"/>
      <c r="AI134" s="125"/>
      <c r="AJ134" s="125"/>
      <c r="AK134" s="125"/>
      <c r="AL134" s="125"/>
      <c r="AM134" s="125"/>
      <c r="AN134" s="125"/>
      <c r="AO134" s="125"/>
      <c r="AP134" s="125"/>
      <c r="AQ134" s="125"/>
      <c r="AR134" s="125"/>
      <c r="AS134" s="125"/>
      <c r="AT134" s="125"/>
      <c r="AU134" s="125"/>
      <c r="AV134" s="125"/>
      <c r="AW134" s="125"/>
      <c r="AX134" s="125"/>
      <c r="AY134" s="125"/>
      <c r="AZ134" s="125"/>
      <c r="BA134" s="125"/>
      <c r="BB134" s="125"/>
      <c r="BC134" s="125"/>
      <c r="BD134" s="125"/>
      <c r="BE134" s="125"/>
      <c r="BF134" s="125"/>
      <c r="BG134" s="125"/>
      <c r="BH134" s="125"/>
      <c r="BI134" s="125"/>
      <c r="BJ134" s="125"/>
      <c r="BK134" s="125"/>
      <c r="BL134" s="125"/>
      <c r="BM134" s="125"/>
      <c r="BN134" s="125"/>
      <c r="BO134" s="125"/>
      <c r="BP134" s="125"/>
      <c r="BQ134" s="125"/>
      <c r="BR134" s="125"/>
      <c r="BS134" s="125"/>
      <c r="BT134" s="125"/>
      <c r="BU134" s="125"/>
      <c r="BV134" s="125"/>
      <c r="BW134" s="125"/>
      <c r="BX134" s="125"/>
      <c r="BY134" s="125"/>
      <c r="BZ134" s="125"/>
      <c r="CA134" s="125"/>
      <c r="CB134" s="125"/>
      <c r="CC134" s="125"/>
      <c r="CD134" s="125"/>
      <c r="CE134" s="125"/>
      <c r="CF134" s="125"/>
      <c r="CG134" s="125"/>
      <c r="CH134" s="125"/>
      <c r="CI134" s="125"/>
      <c r="CJ134" s="125"/>
      <c r="CK134" s="125"/>
      <c r="CL134" s="125"/>
      <c r="CM134" s="125"/>
      <c r="CN134" s="125"/>
      <c r="CO134" s="125"/>
      <c r="CP134" s="125"/>
      <c r="CQ134" s="69"/>
      <c r="CR134" s="68"/>
      <c r="CS134" s="37"/>
    </row>
    <row r="135" spans="1:97" x14ac:dyDescent="0.25">
      <c r="A135" s="68"/>
      <c r="B135" s="68"/>
      <c r="C135" s="68"/>
      <c r="D135" s="68"/>
      <c r="E135" s="104"/>
      <c r="F135" s="68"/>
      <c r="G135" s="68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  <c r="BV135" s="69"/>
      <c r="BW135" s="69"/>
      <c r="BX135" s="69"/>
      <c r="BY135" s="69"/>
      <c r="BZ135" s="69"/>
      <c r="CA135" s="69"/>
      <c r="CB135" s="69"/>
      <c r="CC135" s="69"/>
      <c r="CD135" s="69"/>
      <c r="CE135" s="69"/>
      <c r="CF135" s="69"/>
      <c r="CG135" s="69"/>
      <c r="CH135" s="69"/>
      <c r="CI135" s="69"/>
      <c r="CJ135" s="69"/>
      <c r="CK135" s="69"/>
      <c r="CL135" s="69"/>
      <c r="CM135" s="69"/>
      <c r="CN135" s="69"/>
      <c r="CO135" s="69"/>
      <c r="CP135" s="69"/>
      <c r="CQ135" s="69"/>
      <c r="CR135" s="68"/>
      <c r="CS135" s="37"/>
    </row>
    <row r="136" spans="1:97" x14ac:dyDescent="0.25">
      <c r="A136" s="110"/>
      <c r="B136" s="68"/>
      <c r="C136" s="68"/>
      <c r="D136" s="68"/>
      <c r="E136" s="107" t="s">
        <v>363</v>
      </c>
      <c r="F136" s="68"/>
      <c r="G136" s="68"/>
      <c r="H136" s="69"/>
      <c r="I136" s="127" t="s">
        <v>314</v>
      </c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110" t="s">
        <v>568</v>
      </c>
      <c r="CS136" s="37"/>
    </row>
    <row r="137" spans="1:97" x14ac:dyDescent="0.25">
      <c r="A137" s="68"/>
      <c r="B137" s="68"/>
      <c r="C137" s="68"/>
      <c r="D137" s="68"/>
      <c r="E137" s="68"/>
      <c r="F137" s="108" t="s">
        <v>193</v>
      </c>
      <c r="G137" s="108" t="s">
        <v>44</v>
      </c>
      <c r="H137" s="148">
        <f>IF(H$134, H127 / H$133, 0)</f>
        <v>0.21546791025461634</v>
      </c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0"/>
      <c r="AM137" s="130"/>
      <c r="AN137" s="130"/>
      <c r="AO137" s="130"/>
      <c r="AP137" s="130"/>
      <c r="AQ137" s="130"/>
      <c r="AR137" s="130"/>
      <c r="AS137" s="130"/>
      <c r="AT137" s="130"/>
      <c r="AU137" s="130"/>
      <c r="AV137" s="130"/>
      <c r="AW137" s="130"/>
      <c r="AX137" s="130"/>
      <c r="AY137" s="130"/>
      <c r="AZ137" s="130"/>
      <c r="BA137" s="130"/>
      <c r="BB137" s="130"/>
      <c r="BC137" s="130"/>
      <c r="BD137" s="130"/>
      <c r="BE137" s="130"/>
      <c r="BF137" s="130"/>
      <c r="BG137" s="130"/>
      <c r="BH137" s="130"/>
      <c r="BI137" s="130"/>
      <c r="BJ137" s="130"/>
      <c r="BK137" s="130"/>
      <c r="BL137" s="130"/>
      <c r="BM137" s="130"/>
      <c r="BN137" s="130"/>
      <c r="BO137" s="130"/>
      <c r="BP137" s="130"/>
      <c r="BQ137" s="130"/>
      <c r="BR137" s="130"/>
      <c r="BS137" s="130"/>
      <c r="BT137" s="130"/>
      <c r="BU137" s="130"/>
      <c r="BV137" s="130"/>
      <c r="BW137" s="130"/>
      <c r="BX137" s="130"/>
      <c r="BY137" s="130"/>
      <c r="BZ137" s="130"/>
      <c r="CA137" s="130"/>
      <c r="CB137" s="130"/>
      <c r="CC137" s="130"/>
      <c r="CD137" s="130"/>
      <c r="CE137" s="130"/>
      <c r="CF137" s="130"/>
      <c r="CG137" s="130"/>
      <c r="CH137" s="130"/>
      <c r="CI137" s="130"/>
      <c r="CJ137" s="130"/>
      <c r="CK137" s="130"/>
      <c r="CL137" s="130"/>
      <c r="CM137" s="130"/>
      <c r="CN137" s="130"/>
      <c r="CO137" s="130"/>
      <c r="CP137" s="130"/>
      <c r="CQ137" s="69"/>
      <c r="CR137" s="68"/>
      <c r="CS137" s="37"/>
    </row>
    <row r="138" spans="1:97" x14ac:dyDescent="0.25">
      <c r="A138" s="68"/>
      <c r="B138" s="68"/>
      <c r="C138" s="68"/>
      <c r="D138" s="68"/>
      <c r="E138" s="68"/>
      <c r="F138" s="110" t="s">
        <v>194</v>
      </c>
      <c r="G138" s="110" t="s">
        <v>44</v>
      </c>
      <c r="H138" s="149">
        <f>IF(H$134, H128 / H$133, 0)</f>
        <v>0.24242005501206393</v>
      </c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30"/>
      <c r="AK138" s="130"/>
      <c r="AL138" s="130"/>
      <c r="AM138" s="130"/>
      <c r="AN138" s="130"/>
      <c r="AO138" s="130"/>
      <c r="AP138" s="130"/>
      <c r="AQ138" s="130"/>
      <c r="AR138" s="130"/>
      <c r="AS138" s="130"/>
      <c r="AT138" s="130"/>
      <c r="AU138" s="130"/>
      <c r="AV138" s="130"/>
      <c r="AW138" s="130"/>
      <c r="AX138" s="130"/>
      <c r="AY138" s="130"/>
      <c r="AZ138" s="130"/>
      <c r="BA138" s="130"/>
      <c r="BB138" s="130"/>
      <c r="BC138" s="130"/>
      <c r="BD138" s="130"/>
      <c r="BE138" s="130"/>
      <c r="BF138" s="130"/>
      <c r="BG138" s="130"/>
      <c r="BH138" s="130"/>
      <c r="BI138" s="130"/>
      <c r="BJ138" s="130"/>
      <c r="BK138" s="130"/>
      <c r="BL138" s="130"/>
      <c r="BM138" s="130"/>
      <c r="BN138" s="130"/>
      <c r="BO138" s="130"/>
      <c r="BP138" s="130"/>
      <c r="BQ138" s="130"/>
      <c r="BR138" s="130"/>
      <c r="BS138" s="130"/>
      <c r="BT138" s="130"/>
      <c r="BU138" s="130"/>
      <c r="BV138" s="130"/>
      <c r="BW138" s="130"/>
      <c r="BX138" s="130"/>
      <c r="BY138" s="130"/>
      <c r="BZ138" s="130"/>
      <c r="CA138" s="130"/>
      <c r="CB138" s="130"/>
      <c r="CC138" s="130"/>
      <c r="CD138" s="130"/>
      <c r="CE138" s="130"/>
      <c r="CF138" s="130"/>
      <c r="CG138" s="130"/>
      <c r="CH138" s="130"/>
      <c r="CI138" s="130"/>
      <c r="CJ138" s="130"/>
      <c r="CK138" s="130"/>
      <c r="CL138" s="130"/>
      <c r="CM138" s="130"/>
      <c r="CN138" s="130"/>
      <c r="CO138" s="130"/>
      <c r="CP138" s="130"/>
      <c r="CQ138" s="69"/>
      <c r="CR138" s="68"/>
      <c r="CS138" s="37"/>
    </row>
    <row r="139" spans="1:97" x14ac:dyDescent="0.25">
      <c r="A139" s="68"/>
      <c r="B139" s="68"/>
      <c r="C139" s="68"/>
      <c r="D139" s="68"/>
      <c r="E139" s="68"/>
      <c r="F139" s="110" t="s">
        <v>41</v>
      </c>
      <c r="G139" s="110" t="s">
        <v>44</v>
      </c>
      <c r="H139" s="149">
        <f>IF(H$134, H129 / H$133, 0)</f>
        <v>5.7908535816754335E-2</v>
      </c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0"/>
      <c r="AH139" s="130"/>
      <c r="AI139" s="130"/>
      <c r="AJ139" s="130"/>
      <c r="AK139" s="130"/>
      <c r="AL139" s="130"/>
      <c r="AM139" s="130"/>
      <c r="AN139" s="130"/>
      <c r="AO139" s="130"/>
      <c r="AP139" s="130"/>
      <c r="AQ139" s="130"/>
      <c r="AR139" s="130"/>
      <c r="AS139" s="130"/>
      <c r="AT139" s="130"/>
      <c r="AU139" s="130"/>
      <c r="AV139" s="130"/>
      <c r="AW139" s="130"/>
      <c r="AX139" s="130"/>
      <c r="AY139" s="130"/>
      <c r="AZ139" s="130"/>
      <c r="BA139" s="130"/>
      <c r="BB139" s="130"/>
      <c r="BC139" s="130"/>
      <c r="BD139" s="130"/>
      <c r="BE139" s="130"/>
      <c r="BF139" s="130"/>
      <c r="BG139" s="130"/>
      <c r="BH139" s="130"/>
      <c r="BI139" s="130"/>
      <c r="BJ139" s="130"/>
      <c r="BK139" s="130"/>
      <c r="BL139" s="130"/>
      <c r="BM139" s="130"/>
      <c r="BN139" s="130"/>
      <c r="BO139" s="130"/>
      <c r="BP139" s="130"/>
      <c r="BQ139" s="130"/>
      <c r="BR139" s="130"/>
      <c r="BS139" s="130"/>
      <c r="BT139" s="130"/>
      <c r="BU139" s="130"/>
      <c r="BV139" s="130"/>
      <c r="BW139" s="130"/>
      <c r="BX139" s="130"/>
      <c r="BY139" s="130"/>
      <c r="BZ139" s="130"/>
      <c r="CA139" s="130"/>
      <c r="CB139" s="130"/>
      <c r="CC139" s="130"/>
      <c r="CD139" s="130"/>
      <c r="CE139" s="130"/>
      <c r="CF139" s="130"/>
      <c r="CG139" s="130"/>
      <c r="CH139" s="130"/>
      <c r="CI139" s="130"/>
      <c r="CJ139" s="130"/>
      <c r="CK139" s="130"/>
      <c r="CL139" s="130"/>
      <c r="CM139" s="130"/>
      <c r="CN139" s="130"/>
      <c r="CO139" s="130"/>
      <c r="CP139" s="130"/>
      <c r="CQ139" s="69"/>
      <c r="CR139" s="68"/>
      <c r="CS139" s="37"/>
    </row>
    <row r="140" spans="1:97" x14ac:dyDescent="0.25">
      <c r="A140" s="68"/>
      <c r="B140" s="68"/>
      <c r="C140" s="68"/>
      <c r="D140" s="68"/>
      <c r="E140" s="68"/>
      <c r="F140" s="110" t="s">
        <v>40</v>
      </c>
      <c r="G140" s="110" t="s">
        <v>44</v>
      </c>
      <c r="H140" s="149">
        <f>IF(H$134, H130 / H$133, 0)</f>
        <v>0.20598462818454311</v>
      </c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30"/>
      <c r="AF140" s="130"/>
      <c r="AG140" s="130"/>
      <c r="AH140" s="130"/>
      <c r="AI140" s="130"/>
      <c r="AJ140" s="130"/>
      <c r="AK140" s="130"/>
      <c r="AL140" s="130"/>
      <c r="AM140" s="130"/>
      <c r="AN140" s="130"/>
      <c r="AO140" s="130"/>
      <c r="AP140" s="130"/>
      <c r="AQ140" s="130"/>
      <c r="AR140" s="130"/>
      <c r="AS140" s="130"/>
      <c r="AT140" s="130"/>
      <c r="AU140" s="130"/>
      <c r="AV140" s="130"/>
      <c r="AW140" s="130"/>
      <c r="AX140" s="130"/>
      <c r="AY140" s="130"/>
      <c r="AZ140" s="130"/>
      <c r="BA140" s="130"/>
      <c r="BB140" s="130"/>
      <c r="BC140" s="130"/>
      <c r="BD140" s="130"/>
      <c r="BE140" s="130"/>
      <c r="BF140" s="130"/>
      <c r="BG140" s="130"/>
      <c r="BH140" s="130"/>
      <c r="BI140" s="130"/>
      <c r="BJ140" s="130"/>
      <c r="BK140" s="130"/>
      <c r="BL140" s="130"/>
      <c r="BM140" s="130"/>
      <c r="BN140" s="130"/>
      <c r="BO140" s="130"/>
      <c r="BP140" s="130"/>
      <c r="BQ140" s="130"/>
      <c r="BR140" s="130"/>
      <c r="BS140" s="130"/>
      <c r="BT140" s="130"/>
      <c r="BU140" s="130"/>
      <c r="BV140" s="130"/>
      <c r="BW140" s="130"/>
      <c r="BX140" s="130"/>
      <c r="BY140" s="130"/>
      <c r="BZ140" s="130"/>
      <c r="CA140" s="130"/>
      <c r="CB140" s="130"/>
      <c r="CC140" s="130"/>
      <c r="CD140" s="130"/>
      <c r="CE140" s="130"/>
      <c r="CF140" s="130"/>
      <c r="CG140" s="130"/>
      <c r="CH140" s="130"/>
      <c r="CI140" s="130"/>
      <c r="CJ140" s="130"/>
      <c r="CK140" s="130"/>
      <c r="CL140" s="130"/>
      <c r="CM140" s="130"/>
      <c r="CN140" s="130"/>
      <c r="CO140" s="130"/>
      <c r="CP140" s="130"/>
      <c r="CQ140" s="69"/>
      <c r="CR140" s="68"/>
      <c r="CS140" s="37"/>
    </row>
    <row r="141" spans="1:97" x14ac:dyDescent="0.25">
      <c r="A141" s="68"/>
      <c r="B141" s="68"/>
      <c r="C141" s="68"/>
      <c r="D141" s="68"/>
      <c r="E141" s="68"/>
      <c r="F141" s="112" t="s">
        <v>166</v>
      </c>
      <c r="G141" s="112" t="s">
        <v>44</v>
      </c>
      <c r="H141" s="150">
        <f>IF(H$134, H131 / H$133, 0)</f>
        <v>0.27821887073202239</v>
      </c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  <c r="AH141" s="130"/>
      <c r="AI141" s="130"/>
      <c r="AJ141" s="130"/>
      <c r="AK141" s="130"/>
      <c r="AL141" s="130"/>
      <c r="AM141" s="130"/>
      <c r="AN141" s="130"/>
      <c r="AO141" s="130"/>
      <c r="AP141" s="130"/>
      <c r="AQ141" s="130"/>
      <c r="AR141" s="130"/>
      <c r="AS141" s="130"/>
      <c r="AT141" s="130"/>
      <c r="AU141" s="130"/>
      <c r="AV141" s="130"/>
      <c r="AW141" s="130"/>
      <c r="AX141" s="130"/>
      <c r="AY141" s="130"/>
      <c r="AZ141" s="130"/>
      <c r="BA141" s="130"/>
      <c r="BB141" s="130"/>
      <c r="BC141" s="130"/>
      <c r="BD141" s="130"/>
      <c r="BE141" s="130"/>
      <c r="BF141" s="130"/>
      <c r="BG141" s="130"/>
      <c r="BH141" s="130"/>
      <c r="BI141" s="130"/>
      <c r="BJ141" s="130"/>
      <c r="BK141" s="130"/>
      <c r="BL141" s="130"/>
      <c r="BM141" s="130"/>
      <c r="BN141" s="130"/>
      <c r="BO141" s="130"/>
      <c r="BP141" s="130"/>
      <c r="BQ141" s="130"/>
      <c r="BR141" s="130"/>
      <c r="BS141" s="130"/>
      <c r="BT141" s="130"/>
      <c r="BU141" s="130"/>
      <c r="BV141" s="130"/>
      <c r="BW141" s="130"/>
      <c r="BX141" s="130"/>
      <c r="BY141" s="130"/>
      <c r="BZ141" s="130"/>
      <c r="CA141" s="130"/>
      <c r="CB141" s="130"/>
      <c r="CC141" s="130"/>
      <c r="CD141" s="130"/>
      <c r="CE141" s="130"/>
      <c r="CF141" s="130"/>
      <c r="CG141" s="130"/>
      <c r="CH141" s="130"/>
      <c r="CI141" s="130"/>
      <c r="CJ141" s="130"/>
      <c r="CK141" s="130"/>
      <c r="CL141" s="130"/>
      <c r="CM141" s="130"/>
      <c r="CN141" s="130"/>
      <c r="CO141" s="130"/>
      <c r="CP141" s="130"/>
      <c r="CQ141" s="69"/>
      <c r="CR141" s="68"/>
      <c r="CS141" s="37"/>
    </row>
    <row r="142" spans="1:97" x14ac:dyDescent="0.25">
      <c r="A142" s="68"/>
      <c r="B142" s="68"/>
      <c r="C142" s="68"/>
      <c r="D142" s="68"/>
      <c r="E142" s="68"/>
      <c r="F142" s="68"/>
      <c r="G142" s="68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9"/>
      <c r="BS142" s="69"/>
      <c r="BT142" s="69"/>
      <c r="BU142" s="69"/>
      <c r="BV142" s="69"/>
      <c r="BW142" s="69"/>
      <c r="BX142" s="69"/>
      <c r="BY142" s="69"/>
      <c r="BZ142" s="69"/>
      <c r="CA142" s="69"/>
      <c r="CB142" s="69"/>
      <c r="CC142" s="69"/>
      <c r="CD142" s="69"/>
      <c r="CE142" s="69"/>
      <c r="CF142" s="69"/>
      <c r="CG142" s="69"/>
      <c r="CH142" s="69"/>
      <c r="CI142" s="69"/>
      <c r="CJ142" s="69"/>
      <c r="CK142" s="69"/>
      <c r="CL142" s="69"/>
      <c r="CM142" s="69"/>
      <c r="CN142" s="69"/>
      <c r="CO142" s="69"/>
      <c r="CP142" s="69"/>
      <c r="CQ142" s="69"/>
      <c r="CR142" s="68"/>
      <c r="CS142" s="37"/>
    </row>
    <row r="143" spans="1:97" x14ac:dyDescent="0.25">
      <c r="A143" s="68"/>
      <c r="B143" s="68"/>
      <c r="C143" s="68"/>
      <c r="D143" s="68"/>
      <c r="E143" s="110" t="s">
        <v>239</v>
      </c>
      <c r="F143" s="68"/>
      <c r="G143" s="110" t="s">
        <v>231</v>
      </c>
      <c r="H143" s="131">
        <f>IF(SUM(H137:H141) = 1, 0, 1)</f>
        <v>0</v>
      </c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1"/>
      <c r="AE143" s="131"/>
      <c r="AF143" s="131"/>
      <c r="AG143" s="131"/>
      <c r="AH143" s="131"/>
      <c r="AI143" s="131"/>
      <c r="AJ143" s="131"/>
      <c r="AK143" s="131"/>
      <c r="AL143" s="131"/>
      <c r="AM143" s="131"/>
      <c r="AN143" s="131"/>
      <c r="AO143" s="131"/>
      <c r="AP143" s="131"/>
      <c r="AQ143" s="131"/>
      <c r="AR143" s="131"/>
      <c r="AS143" s="131"/>
      <c r="AT143" s="131"/>
      <c r="AU143" s="131"/>
      <c r="AV143" s="131"/>
      <c r="AW143" s="131"/>
      <c r="AX143" s="131"/>
      <c r="AY143" s="131"/>
      <c r="AZ143" s="131"/>
      <c r="BA143" s="131"/>
      <c r="BB143" s="131"/>
      <c r="BC143" s="131"/>
      <c r="BD143" s="131"/>
      <c r="BE143" s="131"/>
      <c r="BF143" s="131"/>
      <c r="BG143" s="131"/>
      <c r="BH143" s="131"/>
      <c r="BI143" s="131"/>
      <c r="BJ143" s="131"/>
      <c r="BK143" s="131"/>
      <c r="BL143" s="131"/>
      <c r="BM143" s="131"/>
      <c r="BN143" s="131"/>
      <c r="BO143" s="131"/>
      <c r="BP143" s="131"/>
      <c r="BQ143" s="131"/>
      <c r="BR143" s="131"/>
      <c r="BS143" s="131"/>
      <c r="BT143" s="131"/>
      <c r="BU143" s="131"/>
      <c r="BV143" s="131"/>
      <c r="BW143" s="131"/>
      <c r="BX143" s="131"/>
      <c r="BY143" s="131"/>
      <c r="BZ143" s="131"/>
      <c r="CA143" s="131"/>
      <c r="CB143" s="131"/>
      <c r="CC143" s="131"/>
      <c r="CD143" s="131"/>
      <c r="CE143" s="131"/>
      <c r="CF143" s="131"/>
      <c r="CG143" s="131"/>
      <c r="CH143" s="131"/>
      <c r="CI143" s="131"/>
      <c r="CJ143" s="131"/>
      <c r="CK143" s="131"/>
      <c r="CL143" s="131"/>
      <c r="CM143" s="131"/>
      <c r="CN143" s="131"/>
      <c r="CO143" s="131"/>
      <c r="CP143" s="131"/>
      <c r="CQ143" s="69"/>
      <c r="CR143" s="68"/>
      <c r="CS143" s="37"/>
    </row>
    <row r="144" spans="1:97" x14ac:dyDescent="0.25">
      <c r="A144" s="68"/>
      <c r="B144" s="68"/>
      <c r="C144" s="68"/>
      <c r="D144" s="68"/>
      <c r="E144" s="104"/>
      <c r="F144" s="68"/>
      <c r="G144" s="68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  <c r="CC144" s="69"/>
      <c r="CD144" s="69"/>
      <c r="CE144" s="69"/>
      <c r="CF144" s="69"/>
      <c r="CG144" s="69"/>
      <c r="CH144" s="69"/>
      <c r="CI144" s="69"/>
      <c r="CJ144" s="69"/>
      <c r="CK144" s="69"/>
      <c r="CL144" s="69"/>
      <c r="CM144" s="69"/>
      <c r="CN144" s="69"/>
      <c r="CO144" s="69"/>
      <c r="CP144" s="69"/>
      <c r="CQ144" s="69"/>
      <c r="CR144" s="68"/>
      <c r="CS144" s="37"/>
    </row>
    <row r="145" spans="1:97" x14ac:dyDescent="0.25">
      <c r="A145" s="68"/>
      <c r="B145" s="102" t="s">
        <v>242</v>
      </c>
      <c r="C145" s="102"/>
      <c r="D145" s="102"/>
      <c r="E145" s="102"/>
      <c r="F145" s="102"/>
      <c r="G145" s="102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  <c r="BJ145" s="103"/>
      <c r="BK145" s="103"/>
      <c r="BL145" s="103"/>
      <c r="BM145" s="103"/>
      <c r="BN145" s="103"/>
      <c r="BO145" s="103"/>
      <c r="BP145" s="103"/>
      <c r="BQ145" s="103"/>
      <c r="BR145" s="103"/>
      <c r="BS145" s="103"/>
      <c r="BT145" s="103"/>
      <c r="BU145" s="103"/>
      <c r="BV145" s="103"/>
      <c r="BW145" s="103"/>
      <c r="BX145" s="103"/>
      <c r="BY145" s="103"/>
      <c r="BZ145" s="103"/>
      <c r="CA145" s="103"/>
      <c r="CB145" s="103"/>
      <c r="CC145" s="103"/>
      <c r="CD145" s="103"/>
      <c r="CE145" s="103"/>
      <c r="CF145" s="103"/>
      <c r="CG145" s="103"/>
      <c r="CH145" s="103"/>
      <c r="CI145" s="103"/>
      <c r="CJ145" s="103"/>
      <c r="CK145" s="103"/>
      <c r="CL145" s="103"/>
      <c r="CM145" s="103"/>
      <c r="CN145" s="103"/>
      <c r="CO145" s="103"/>
      <c r="CP145" s="103"/>
      <c r="CQ145" s="103"/>
      <c r="CR145" s="102"/>
      <c r="CS145" s="37"/>
    </row>
    <row r="146" spans="1:97" x14ac:dyDescent="0.25">
      <c r="A146" s="68"/>
      <c r="B146" s="68"/>
      <c r="C146" s="68"/>
      <c r="D146" s="68"/>
      <c r="E146" s="68"/>
      <c r="F146" s="68"/>
      <c r="G146" s="68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69"/>
      <c r="BU146" s="69"/>
      <c r="BV146" s="69"/>
      <c r="BW146" s="69"/>
      <c r="BX146" s="69"/>
      <c r="BY146" s="69"/>
      <c r="BZ146" s="69"/>
      <c r="CA146" s="69"/>
      <c r="CB146" s="69"/>
      <c r="CC146" s="69"/>
      <c r="CD146" s="69"/>
      <c r="CE146" s="69"/>
      <c r="CF146" s="69"/>
      <c r="CG146" s="69"/>
      <c r="CH146" s="69"/>
      <c r="CI146" s="69"/>
      <c r="CJ146" s="69"/>
      <c r="CK146" s="69"/>
      <c r="CL146" s="69"/>
      <c r="CM146" s="69"/>
      <c r="CN146" s="69"/>
      <c r="CO146" s="69"/>
      <c r="CP146" s="69"/>
      <c r="CQ146" s="69"/>
      <c r="CR146" s="68"/>
      <c r="CS146" s="37"/>
    </row>
    <row r="147" spans="1:97" x14ac:dyDescent="0.25">
      <c r="A147" s="68"/>
      <c r="B147" s="68"/>
      <c r="C147" s="104"/>
      <c r="D147" s="104"/>
      <c r="E147" s="110" t="s">
        <v>232</v>
      </c>
      <c r="F147" s="68"/>
      <c r="G147" s="110" t="s">
        <v>231</v>
      </c>
      <c r="H147" s="154">
        <f>H39 + H63 + H72 + H78 + H97 + H143</f>
        <v>0</v>
      </c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  <c r="AE147" s="131"/>
      <c r="AF147" s="131"/>
      <c r="AG147" s="131"/>
      <c r="AH147" s="131"/>
      <c r="AI147" s="131"/>
      <c r="AJ147" s="131"/>
      <c r="AK147" s="131"/>
      <c r="AL147" s="131"/>
      <c r="AM147" s="131"/>
      <c r="AN147" s="131"/>
      <c r="AO147" s="131"/>
      <c r="AP147" s="131"/>
      <c r="AQ147" s="131"/>
      <c r="AR147" s="131"/>
      <c r="AS147" s="131"/>
      <c r="AT147" s="131"/>
      <c r="AU147" s="131"/>
      <c r="AV147" s="131"/>
      <c r="AW147" s="131"/>
      <c r="AX147" s="131"/>
      <c r="AY147" s="131"/>
      <c r="AZ147" s="131"/>
      <c r="BA147" s="131"/>
      <c r="BB147" s="131"/>
      <c r="BC147" s="131"/>
      <c r="BD147" s="131"/>
      <c r="BE147" s="131"/>
      <c r="BF147" s="131"/>
      <c r="BG147" s="131"/>
      <c r="BH147" s="131"/>
      <c r="BI147" s="131"/>
      <c r="BJ147" s="131"/>
      <c r="BK147" s="131"/>
      <c r="BL147" s="131"/>
      <c r="BM147" s="131"/>
      <c r="BN147" s="131"/>
      <c r="BO147" s="131"/>
      <c r="BP147" s="131"/>
      <c r="BQ147" s="131"/>
      <c r="BR147" s="131"/>
      <c r="BS147" s="131"/>
      <c r="BT147" s="131"/>
      <c r="BU147" s="131"/>
      <c r="BV147" s="131"/>
      <c r="BW147" s="131"/>
      <c r="BX147" s="131"/>
      <c r="BY147" s="131"/>
      <c r="BZ147" s="131"/>
      <c r="CA147" s="131"/>
      <c r="CB147" s="131"/>
      <c r="CC147" s="131"/>
      <c r="CD147" s="131"/>
      <c r="CE147" s="131"/>
      <c r="CF147" s="131"/>
      <c r="CG147" s="131"/>
      <c r="CH147" s="131"/>
      <c r="CI147" s="131"/>
      <c r="CJ147" s="131"/>
      <c r="CK147" s="131"/>
      <c r="CL147" s="131"/>
      <c r="CM147" s="131"/>
      <c r="CN147" s="131"/>
      <c r="CO147" s="131"/>
      <c r="CP147" s="131"/>
      <c r="CQ147" s="69"/>
      <c r="CR147" s="68"/>
      <c r="CS147" s="37"/>
    </row>
    <row r="148" spans="1:97" x14ac:dyDescent="0.25">
      <c r="A148" s="68"/>
      <c r="B148" s="68"/>
      <c r="C148" s="68"/>
      <c r="D148" s="68"/>
      <c r="E148" s="104"/>
      <c r="F148" s="68"/>
      <c r="G148" s="68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  <c r="BV148" s="69"/>
      <c r="BW148" s="69"/>
      <c r="BX148" s="69"/>
      <c r="BY148" s="69"/>
      <c r="BZ148" s="69"/>
      <c r="CA148" s="69"/>
      <c r="CB148" s="69"/>
      <c r="CC148" s="69"/>
      <c r="CD148" s="69"/>
      <c r="CE148" s="69"/>
      <c r="CF148" s="69"/>
      <c r="CG148" s="69"/>
      <c r="CH148" s="69"/>
      <c r="CI148" s="69"/>
      <c r="CJ148" s="69"/>
      <c r="CK148" s="69"/>
      <c r="CL148" s="69"/>
      <c r="CM148" s="69"/>
      <c r="CN148" s="69"/>
      <c r="CO148" s="69"/>
      <c r="CP148" s="69"/>
      <c r="CQ148" s="69"/>
      <c r="CR148" s="68"/>
      <c r="CS148" s="37"/>
    </row>
    <row r="149" spans="1:97" x14ac:dyDescent="0.25">
      <c r="A149" s="68"/>
      <c r="B149" s="102" t="s">
        <v>30</v>
      </c>
      <c r="C149" s="102"/>
      <c r="D149" s="102"/>
      <c r="E149" s="102"/>
      <c r="F149" s="102"/>
      <c r="G149" s="102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/>
      <c r="BM149" s="103"/>
      <c r="BN149" s="103"/>
      <c r="BO149" s="103"/>
      <c r="BP149" s="103"/>
      <c r="BQ149" s="103"/>
      <c r="BR149" s="103"/>
      <c r="BS149" s="103"/>
      <c r="BT149" s="103"/>
      <c r="BU149" s="103"/>
      <c r="BV149" s="103"/>
      <c r="BW149" s="103"/>
      <c r="BX149" s="103"/>
      <c r="BY149" s="103"/>
      <c r="BZ149" s="103"/>
      <c r="CA149" s="103"/>
      <c r="CB149" s="103"/>
      <c r="CC149" s="103"/>
      <c r="CD149" s="103"/>
      <c r="CE149" s="103"/>
      <c r="CF149" s="103"/>
      <c r="CG149" s="103"/>
      <c r="CH149" s="103"/>
      <c r="CI149" s="103"/>
      <c r="CJ149" s="103"/>
      <c r="CK149" s="103"/>
      <c r="CL149" s="103"/>
      <c r="CM149" s="103"/>
      <c r="CN149" s="103"/>
      <c r="CO149" s="103"/>
      <c r="CP149" s="103"/>
      <c r="CQ149" s="103"/>
      <c r="CR149" s="102"/>
      <c r="CS149" s="37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3">
    <cfRule type="cellIs" dxfId="38" priority="4" stopIfTrue="1" operator="greaterThan">
      <formula>0</formula>
    </cfRule>
  </conditionalFormatting>
  <conditionalFormatting sqref="H72">
    <cfRule type="cellIs" dxfId="37" priority="5" stopIfTrue="1" operator="greaterThan">
      <formula>0</formula>
    </cfRule>
  </conditionalFormatting>
  <conditionalFormatting sqref="H78">
    <cfRule type="cellIs" dxfId="36" priority="6" stopIfTrue="1" operator="greaterThan">
      <formula>0</formula>
    </cfRule>
  </conditionalFormatting>
  <conditionalFormatting sqref="H97">
    <cfRule type="cellIs" dxfId="35" priority="7" stopIfTrue="1" operator="greaterThan">
      <formula>0</formula>
    </cfRule>
  </conditionalFormatting>
  <conditionalFormatting sqref="H143">
    <cfRule type="cellIs" dxfId="34" priority="8" stopIfTrue="1" operator="greaterThan">
      <formula>0</formula>
    </cfRule>
  </conditionalFormatting>
  <conditionalFormatting sqref="H147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 xr:uid="{A035CE11-BCFF-4A60-BFDC-2432405C1BE2}"/>
    <hyperlink ref="B5:H5" location="'Model map'!A4" tooltip="Click to return to model map" display="'Model map'!A4" xr:uid="{E7A654D8-912D-47D6-AB56-E121535A9D00}"/>
    <hyperlink ref="B5:F5" location="'Model map'!A4" tooltip="Click to return to model map" display="'Model map'!A4" xr:uid="{DDCD4C6B-0EC5-47BD-9370-C7FD90FB2679}"/>
    <hyperlink ref="A1" location="Index!A1" display="Index!A1" xr:uid="{2119DCDB-F76F-4671-8471-46955D013366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activeCell="C120" sqref="C120"/>
      <selection pane="topRight" activeCell="C120" sqref="C120"/>
      <selection pane="bottomLeft" activeCell="C120" sqref="C120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1" t="str">
        <f ca="1">MID(CELL("filename",A1),FIND("]",CELL("filename",A1))+1,255)</f>
        <v>Expenditure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1"/>
      <c r="AT1" s="89"/>
    </row>
    <row r="2" spans="1:46" x14ac:dyDescent="0.25">
      <c r="A2" s="91" t="str">
        <f>Cover!D21&amp;" - "&amp;Cover!D23</f>
        <v>Electricity North West Limited - v1 Final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1"/>
      <c r="AT2" s="89"/>
    </row>
    <row r="3" spans="1:46" x14ac:dyDescent="0.25">
      <c r="A3" s="93" t="str">
        <f>Cover!D2&amp;" - "&amp;Cover!D8&amp;" v"&amp;Cover!D10&amp;" - "&amp;Cover!D19</f>
        <v>PCDM charging model - Release for charge setting v4 - 2022/23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4"/>
      <c r="AT3" s="90"/>
    </row>
    <row r="4" spans="1:46" s="1" customFormat="1" x14ac:dyDescent="0.25">
      <c r="A4" s="67" t="str">
        <f>H147 &amp; IF(H147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</row>
    <row r="5" spans="1:46" ht="60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99" t="s">
        <v>134</v>
      </c>
      <c r="K5" s="99" t="s">
        <v>135</v>
      </c>
      <c r="L5" s="99" t="s">
        <v>136</v>
      </c>
      <c r="M5" s="99" t="s">
        <v>137</v>
      </c>
      <c r="N5" s="99" t="s">
        <v>138</v>
      </c>
      <c r="O5" s="99" t="s">
        <v>139</v>
      </c>
      <c r="P5" s="99" t="s">
        <v>140</v>
      </c>
      <c r="Q5" s="99" t="s">
        <v>141</v>
      </c>
      <c r="R5" s="99" t="s">
        <v>142</v>
      </c>
      <c r="S5" s="99" t="s">
        <v>143</v>
      </c>
      <c r="T5" s="99" t="s">
        <v>144</v>
      </c>
      <c r="U5" s="99" t="s">
        <v>188</v>
      </c>
      <c r="V5" s="99" t="s">
        <v>146</v>
      </c>
      <c r="W5" s="99" t="s">
        <v>147</v>
      </c>
      <c r="X5" s="99" t="s">
        <v>148</v>
      </c>
      <c r="Y5" s="99" t="s">
        <v>149</v>
      </c>
      <c r="Z5" s="99" t="s">
        <v>150</v>
      </c>
      <c r="AA5" s="99" t="s">
        <v>151</v>
      </c>
      <c r="AB5" s="99" t="s">
        <v>152</v>
      </c>
      <c r="AC5" s="99" t="s">
        <v>153</v>
      </c>
      <c r="AD5" s="99" t="s">
        <v>154</v>
      </c>
      <c r="AE5" s="99" t="s">
        <v>155</v>
      </c>
      <c r="AF5" s="99" t="s">
        <v>156</v>
      </c>
      <c r="AG5" s="99" t="s">
        <v>157</v>
      </c>
      <c r="AH5" s="99" t="s">
        <v>158</v>
      </c>
      <c r="AI5" s="99" t="s">
        <v>159</v>
      </c>
      <c r="AJ5" s="99" t="s">
        <v>160</v>
      </c>
      <c r="AK5" s="99" t="s">
        <v>161</v>
      </c>
      <c r="AL5" s="99" t="s">
        <v>162</v>
      </c>
      <c r="AM5" s="99" t="s">
        <v>163</v>
      </c>
      <c r="AN5" s="99" t="s">
        <v>164</v>
      </c>
      <c r="AO5" s="99" t="s">
        <v>189</v>
      </c>
      <c r="AP5" s="99" t="s">
        <v>741</v>
      </c>
      <c r="AQ5" s="99" t="s">
        <v>740</v>
      </c>
      <c r="AR5" s="124"/>
      <c r="AS5" s="98" t="s">
        <v>34</v>
      </c>
      <c r="AT5" s="37"/>
    </row>
    <row r="6" spans="1:46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8"/>
      <c r="AT6" s="37"/>
    </row>
    <row r="7" spans="1:46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2"/>
      <c r="AT7" s="37"/>
    </row>
    <row r="8" spans="1:46" x14ac:dyDescent="0.25">
      <c r="A8" s="68"/>
      <c r="B8" s="68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8"/>
      <c r="AT8" s="37"/>
    </row>
    <row r="9" spans="1:46" x14ac:dyDescent="0.25">
      <c r="A9" s="68"/>
      <c r="B9" s="68"/>
      <c r="C9" s="104" t="s">
        <v>364</v>
      </c>
      <c r="D9" s="104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8"/>
      <c r="AT9" s="37"/>
    </row>
    <row r="10" spans="1:46" x14ac:dyDescent="0.25">
      <c r="A10" s="68"/>
      <c r="B10" s="68"/>
      <c r="C10" s="104" t="s">
        <v>729</v>
      </c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8"/>
      <c r="AT10" s="69"/>
    </row>
    <row r="11" spans="1:46" x14ac:dyDescent="0.25">
      <c r="A11" s="68"/>
      <c r="B11" s="68"/>
      <c r="C11" s="104"/>
      <c r="D11" s="104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8"/>
      <c r="AT11" s="37"/>
    </row>
    <row r="12" spans="1:46" x14ac:dyDescent="0.25">
      <c r="A12" s="68"/>
      <c r="B12" s="102" t="s">
        <v>244</v>
      </c>
      <c r="C12" s="102"/>
      <c r="D12" s="102"/>
      <c r="E12" s="102"/>
      <c r="F12" s="102"/>
      <c r="G12" s="102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2"/>
      <c r="AT12" s="37"/>
    </row>
    <row r="13" spans="1:46" x14ac:dyDescent="0.25">
      <c r="A13" s="68"/>
      <c r="B13" s="68"/>
      <c r="C13" s="68"/>
      <c r="D13" s="68"/>
      <c r="E13" s="68"/>
      <c r="F13" s="68"/>
      <c r="G13" s="68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8"/>
      <c r="AT13" s="37"/>
    </row>
    <row r="14" spans="1:46" x14ac:dyDescent="0.25">
      <c r="A14" s="68"/>
      <c r="B14" s="68"/>
      <c r="C14" s="104" t="s">
        <v>365</v>
      </c>
      <c r="D14" s="104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8"/>
      <c r="AT14" s="37"/>
    </row>
    <row r="15" spans="1:46" x14ac:dyDescent="0.25">
      <c r="A15" s="68"/>
      <c r="B15" s="68"/>
      <c r="C15" s="104"/>
      <c r="D15" s="104"/>
      <c r="E15" s="68"/>
      <c r="F15" s="68"/>
      <c r="G15" s="68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8"/>
      <c r="AT15" s="37"/>
    </row>
    <row r="16" spans="1:46" s="1" customFormat="1" x14ac:dyDescent="0.25">
      <c r="A16" s="68"/>
      <c r="B16" s="68"/>
      <c r="C16" s="105" t="s">
        <v>713</v>
      </c>
      <c r="D16" s="105"/>
      <c r="E16" s="105"/>
      <c r="F16" s="105"/>
      <c r="G16" s="105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5"/>
      <c r="AT16" s="37"/>
    </row>
    <row r="17" spans="1:46" s="1" customFormat="1" x14ac:dyDescent="0.25">
      <c r="A17" s="68"/>
      <c r="B17" s="68"/>
      <c r="C17" s="104"/>
      <c r="D17" s="104"/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8"/>
      <c r="AT17" s="37"/>
    </row>
    <row r="18" spans="1:46" x14ac:dyDescent="0.25">
      <c r="A18" s="68"/>
      <c r="B18" s="68"/>
      <c r="C18" s="68"/>
      <c r="D18" s="68"/>
      <c r="E18" s="107" t="s">
        <v>421</v>
      </c>
      <c r="F18" s="68"/>
      <c r="G18" s="68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8"/>
      <c r="AT18" s="37"/>
    </row>
    <row r="19" spans="1:46" x14ac:dyDescent="0.25">
      <c r="A19" s="68"/>
      <c r="B19" s="68"/>
      <c r="C19" s="68"/>
      <c r="D19" s="68"/>
      <c r="E19" s="68"/>
      <c r="F19" s="108" t="str">
        <f>'DNO inputs'!J284</f>
        <v>LV</v>
      </c>
      <c r="G19" s="108" t="str">
        <f>'DNO inputs'!G285</f>
        <v>£ per year</v>
      </c>
      <c r="H19" s="140"/>
      <c r="I19" s="140"/>
      <c r="J19" s="128"/>
      <c r="K19" s="151">
        <f>'DNO inputs'!J286</f>
        <v>15938388.590066295</v>
      </c>
      <c r="L19" s="151">
        <f>'DNO inputs'!J287</f>
        <v>0</v>
      </c>
      <c r="M19" s="151">
        <f>'DNO inputs'!J288</f>
        <v>9877892.1317486241</v>
      </c>
      <c r="N19" s="151">
        <f>'DNO inputs'!J289</f>
        <v>956531.80648450565</v>
      </c>
      <c r="O19" s="151">
        <f>'DNO inputs'!J290</f>
        <v>658870.43882025871</v>
      </c>
      <c r="P19" s="151">
        <f>'DNO inputs'!J291</f>
        <v>0</v>
      </c>
      <c r="Q19" s="151">
        <f>'DNO inputs'!J292</f>
        <v>0</v>
      </c>
      <c r="R19" s="151">
        <f>'DNO inputs'!J293</f>
        <v>0</v>
      </c>
      <c r="S19" s="151">
        <f>'DNO inputs'!J294</f>
        <v>0</v>
      </c>
      <c r="T19" s="151">
        <f>'DNO inputs'!J295</f>
        <v>0</v>
      </c>
      <c r="U19" s="151">
        <f>'DNO inputs'!J296</f>
        <v>0</v>
      </c>
      <c r="V19" s="151">
        <f>'DNO inputs'!J297</f>
        <v>0</v>
      </c>
      <c r="W19" s="151">
        <f>'DNO inputs'!J298</f>
        <v>0</v>
      </c>
      <c r="X19" s="151">
        <f>'DNO inputs'!J299</f>
        <v>0</v>
      </c>
      <c r="Y19" s="151">
        <f>'DNO inputs'!J300</f>
        <v>0</v>
      </c>
      <c r="Z19" s="151">
        <f>'DNO inputs'!J301</f>
        <v>0</v>
      </c>
      <c r="AA19" s="151">
        <f>'DNO inputs'!J302</f>
        <v>0</v>
      </c>
      <c r="AB19" s="151">
        <f>'DNO inputs'!J303</f>
        <v>0</v>
      </c>
      <c r="AC19" s="151">
        <f>'DNO inputs'!J304</f>
        <v>0</v>
      </c>
      <c r="AD19" s="151">
        <f>'DNO inputs'!J305</f>
        <v>0</v>
      </c>
      <c r="AE19" s="151">
        <f>'DNO inputs'!J306</f>
        <v>0</v>
      </c>
      <c r="AF19" s="151">
        <f>'DNO inputs'!J307</f>
        <v>0</v>
      </c>
      <c r="AG19" s="151">
        <f>'DNO inputs'!J308</f>
        <v>0</v>
      </c>
      <c r="AH19" s="151">
        <f>'DNO inputs'!J309</f>
        <v>0</v>
      </c>
      <c r="AI19" s="151">
        <f>'DNO inputs'!J310</f>
        <v>0</v>
      </c>
      <c r="AJ19" s="151">
        <f>'DNO inputs'!J311</f>
        <v>0</v>
      </c>
      <c r="AK19" s="151">
        <f>'DNO inputs'!J312</f>
        <v>0</v>
      </c>
      <c r="AL19" s="151">
        <f>'DNO inputs'!J313</f>
        <v>0</v>
      </c>
      <c r="AM19" s="151">
        <f>'DNO inputs'!J314</f>
        <v>0</v>
      </c>
      <c r="AN19" s="151">
        <f>'DNO inputs'!J315</f>
        <v>0</v>
      </c>
      <c r="AO19" s="151">
        <f>'DNO inputs'!J316</f>
        <v>0</v>
      </c>
      <c r="AP19" s="151">
        <f>'DNO inputs'!J317</f>
        <v>0</v>
      </c>
      <c r="AQ19" s="151">
        <f>'DNO inputs'!J318</f>
        <v>0</v>
      </c>
      <c r="AR19" s="69"/>
      <c r="AS19" s="68"/>
      <c r="AT19" s="37"/>
    </row>
    <row r="20" spans="1:46" x14ac:dyDescent="0.25">
      <c r="A20" s="68"/>
      <c r="B20" s="68"/>
      <c r="C20" s="68"/>
      <c r="D20" s="68"/>
      <c r="E20" s="68"/>
      <c r="F20" s="110" t="str">
        <f>'DNO inputs'!K284</f>
        <v>HV/LV</v>
      </c>
      <c r="G20" s="110" t="str">
        <f>G$19</f>
        <v>£ per year</v>
      </c>
      <c r="H20" s="125"/>
      <c r="I20" s="125"/>
      <c r="J20" s="155"/>
      <c r="K20" s="147">
        <f>'DNO inputs'!K286</f>
        <v>9685121.6069542617</v>
      </c>
      <c r="L20" s="147">
        <f>'DNO inputs'!K287</f>
        <v>0</v>
      </c>
      <c r="M20" s="147">
        <f>'DNO inputs'!K288</f>
        <v>221494.22987536553</v>
      </c>
      <c r="N20" s="147">
        <f>'DNO inputs'!K289</f>
        <v>2918012.8049356979</v>
      </c>
      <c r="O20" s="147">
        <f>'DNO inputs'!K290</f>
        <v>0</v>
      </c>
      <c r="P20" s="147">
        <f>'DNO inputs'!K291</f>
        <v>0</v>
      </c>
      <c r="Q20" s="147">
        <f>'DNO inputs'!K292</f>
        <v>0</v>
      </c>
      <c r="R20" s="147">
        <f>'DNO inputs'!K293</f>
        <v>0</v>
      </c>
      <c r="S20" s="147">
        <f>'DNO inputs'!K294</f>
        <v>0</v>
      </c>
      <c r="T20" s="147">
        <f>'DNO inputs'!K295</f>
        <v>0</v>
      </c>
      <c r="U20" s="147">
        <f>'DNO inputs'!K296</f>
        <v>0</v>
      </c>
      <c r="V20" s="147">
        <f>'DNO inputs'!K297</f>
        <v>0</v>
      </c>
      <c r="W20" s="147">
        <f>'DNO inputs'!K298</f>
        <v>0</v>
      </c>
      <c r="X20" s="147">
        <f>'DNO inputs'!K299</f>
        <v>0</v>
      </c>
      <c r="Y20" s="147">
        <f>'DNO inputs'!K300</f>
        <v>0</v>
      </c>
      <c r="Z20" s="147">
        <f>'DNO inputs'!K301</f>
        <v>0</v>
      </c>
      <c r="AA20" s="147">
        <f>'DNO inputs'!K302</f>
        <v>0</v>
      </c>
      <c r="AB20" s="147">
        <f>'DNO inputs'!K303</f>
        <v>0</v>
      </c>
      <c r="AC20" s="147">
        <f>'DNO inputs'!K304</f>
        <v>0</v>
      </c>
      <c r="AD20" s="147">
        <f>'DNO inputs'!K305</f>
        <v>0</v>
      </c>
      <c r="AE20" s="147">
        <f>'DNO inputs'!K306</f>
        <v>0</v>
      </c>
      <c r="AF20" s="147">
        <f>'DNO inputs'!K307</f>
        <v>0</v>
      </c>
      <c r="AG20" s="147">
        <f>'DNO inputs'!K308</f>
        <v>0</v>
      </c>
      <c r="AH20" s="147">
        <f>'DNO inputs'!K309</f>
        <v>0</v>
      </c>
      <c r="AI20" s="147">
        <f>'DNO inputs'!K310</f>
        <v>0</v>
      </c>
      <c r="AJ20" s="147">
        <f>'DNO inputs'!K311</f>
        <v>0</v>
      </c>
      <c r="AK20" s="147">
        <f>'DNO inputs'!K312</f>
        <v>0</v>
      </c>
      <c r="AL20" s="147">
        <f>'DNO inputs'!K313</f>
        <v>0</v>
      </c>
      <c r="AM20" s="147">
        <f>'DNO inputs'!K314</f>
        <v>0</v>
      </c>
      <c r="AN20" s="147">
        <f>'DNO inputs'!K315</f>
        <v>0</v>
      </c>
      <c r="AO20" s="147">
        <f>'DNO inputs'!K316</f>
        <v>0</v>
      </c>
      <c r="AP20" s="147">
        <f>'DNO inputs'!K317</f>
        <v>0</v>
      </c>
      <c r="AQ20" s="147">
        <f>'DNO inputs'!K318</f>
        <v>0</v>
      </c>
      <c r="AR20" s="69"/>
      <c r="AS20" s="68"/>
      <c r="AT20" s="37"/>
    </row>
    <row r="21" spans="1:46" x14ac:dyDescent="0.25">
      <c r="A21" s="68"/>
      <c r="B21" s="68"/>
      <c r="C21" s="68"/>
      <c r="D21" s="68"/>
      <c r="E21" s="68"/>
      <c r="F21" s="110" t="str">
        <f>'DNO inputs'!L284</f>
        <v>HV</v>
      </c>
      <c r="G21" s="110" t="str">
        <f>G$19</f>
        <v>£ per year</v>
      </c>
      <c r="H21" s="125"/>
      <c r="I21" s="125"/>
      <c r="J21" s="155"/>
      <c r="K21" s="147">
        <f>'DNO inputs'!L286</f>
        <v>11157007.74636326</v>
      </c>
      <c r="L21" s="147">
        <f>'DNO inputs'!L287</f>
        <v>0</v>
      </c>
      <c r="M21" s="147">
        <f>'DNO inputs'!L288</f>
        <v>5059104.4011164196</v>
      </c>
      <c r="N21" s="147">
        <f>'DNO inputs'!L289</f>
        <v>212621.010970954</v>
      </c>
      <c r="O21" s="147">
        <f>'DNO inputs'!L290</f>
        <v>637969.25816372491</v>
      </c>
      <c r="P21" s="147">
        <f>'DNO inputs'!L291</f>
        <v>0</v>
      </c>
      <c r="Q21" s="147">
        <f>'DNO inputs'!L292</f>
        <v>0</v>
      </c>
      <c r="R21" s="147">
        <f>'DNO inputs'!L293</f>
        <v>0</v>
      </c>
      <c r="S21" s="147">
        <f>'DNO inputs'!L294</f>
        <v>0</v>
      </c>
      <c r="T21" s="147">
        <f>'DNO inputs'!L295</f>
        <v>0</v>
      </c>
      <c r="U21" s="147">
        <f>'DNO inputs'!L296</f>
        <v>0</v>
      </c>
      <c r="V21" s="147">
        <f>'DNO inputs'!L297</f>
        <v>0</v>
      </c>
      <c r="W21" s="147">
        <f>'DNO inputs'!L298</f>
        <v>0</v>
      </c>
      <c r="X21" s="147">
        <f>'DNO inputs'!L299</f>
        <v>0</v>
      </c>
      <c r="Y21" s="147">
        <f>'DNO inputs'!L300</f>
        <v>0</v>
      </c>
      <c r="Z21" s="147">
        <f>'DNO inputs'!L301</f>
        <v>0</v>
      </c>
      <c r="AA21" s="147">
        <f>'DNO inputs'!L302</f>
        <v>0</v>
      </c>
      <c r="AB21" s="147">
        <f>'DNO inputs'!L303</f>
        <v>0</v>
      </c>
      <c r="AC21" s="147">
        <f>'DNO inputs'!L304</f>
        <v>0</v>
      </c>
      <c r="AD21" s="147">
        <f>'DNO inputs'!L305</f>
        <v>0</v>
      </c>
      <c r="AE21" s="147">
        <f>'DNO inputs'!L306</f>
        <v>0</v>
      </c>
      <c r="AF21" s="147">
        <f>'DNO inputs'!L307</f>
        <v>0</v>
      </c>
      <c r="AG21" s="147">
        <f>'DNO inputs'!L308</f>
        <v>0</v>
      </c>
      <c r="AH21" s="147">
        <f>'DNO inputs'!L309</f>
        <v>0</v>
      </c>
      <c r="AI21" s="147">
        <f>'DNO inputs'!L310</f>
        <v>0</v>
      </c>
      <c r="AJ21" s="147">
        <f>'DNO inputs'!L311</f>
        <v>0</v>
      </c>
      <c r="AK21" s="147">
        <f>'DNO inputs'!L312</f>
        <v>0</v>
      </c>
      <c r="AL21" s="147">
        <f>'DNO inputs'!L313</f>
        <v>0</v>
      </c>
      <c r="AM21" s="147">
        <f>'DNO inputs'!L314</f>
        <v>0</v>
      </c>
      <c r="AN21" s="147">
        <f>'DNO inputs'!L315</f>
        <v>0</v>
      </c>
      <c r="AO21" s="147">
        <f>'DNO inputs'!L316</f>
        <v>0</v>
      </c>
      <c r="AP21" s="147">
        <f>'DNO inputs'!L317</f>
        <v>0</v>
      </c>
      <c r="AQ21" s="147">
        <f>'DNO inputs'!L318</f>
        <v>0</v>
      </c>
      <c r="AR21" s="69"/>
      <c r="AS21" s="68"/>
      <c r="AT21" s="37"/>
    </row>
    <row r="22" spans="1:46" x14ac:dyDescent="0.25">
      <c r="A22" s="68"/>
      <c r="B22" s="68"/>
      <c r="C22" s="68"/>
      <c r="D22" s="68"/>
      <c r="E22" s="68"/>
      <c r="F22" s="112" t="str">
        <f>'DNO inputs'!M284</f>
        <v>EHV and 132kV</v>
      </c>
      <c r="G22" s="112" t="str">
        <f>G$19</f>
        <v>£ per year</v>
      </c>
      <c r="H22" s="141"/>
      <c r="I22" s="142"/>
      <c r="J22" s="156"/>
      <c r="K22" s="157">
        <f>'DNO inputs'!M286</f>
        <v>28810162.406098533</v>
      </c>
      <c r="L22" s="157">
        <f>'DNO inputs'!M287</f>
        <v>0</v>
      </c>
      <c r="M22" s="157">
        <f>'DNO inputs'!M288</f>
        <v>2257709.6000157436</v>
      </c>
      <c r="N22" s="157">
        <f>'DNO inputs'!M289</f>
        <v>2019581.686503984</v>
      </c>
      <c r="O22" s="157">
        <f>'DNO inputs'!M290</f>
        <v>432144.5664569037</v>
      </c>
      <c r="P22" s="157">
        <f>'DNO inputs'!M291</f>
        <v>0</v>
      </c>
      <c r="Q22" s="157">
        <f>'DNO inputs'!M292</f>
        <v>0</v>
      </c>
      <c r="R22" s="157">
        <f>'DNO inputs'!M293</f>
        <v>0</v>
      </c>
      <c r="S22" s="157">
        <f>'DNO inputs'!M294</f>
        <v>0</v>
      </c>
      <c r="T22" s="157">
        <f>'DNO inputs'!M295</f>
        <v>0</v>
      </c>
      <c r="U22" s="157">
        <f>'DNO inputs'!M296</f>
        <v>0</v>
      </c>
      <c r="V22" s="157">
        <f>'DNO inputs'!M297</f>
        <v>0</v>
      </c>
      <c r="W22" s="157">
        <f>'DNO inputs'!M298</f>
        <v>0</v>
      </c>
      <c r="X22" s="157">
        <f>'DNO inputs'!M299</f>
        <v>0</v>
      </c>
      <c r="Y22" s="157">
        <f>'DNO inputs'!M300</f>
        <v>0</v>
      </c>
      <c r="Z22" s="157">
        <f>'DNO inputs'!M301</f>
        <v>0</v>
      </c>
      <c r="AA22" s="157">
        <f>'DNO inputs'!M302</f>
        <v>0</v>
      </c>
      <c r="AB22" s="157">
        <f>'DNO inputs'!M303</f>
        <v>0</v>
      </c>
      <c r="AC22" s="157">
        <f>'DNO inputs'!M304</f>
        <v>0</v>
      </c>
      <c r="AD22" s="157">
        <f>'DNO inputs'!M305</f>
        <v>0</v>
      </c>
      <c r="AE22" s="157">
        <f>'DNO inputs'!M306</f>
        <v>0</v>
      </c>
      <c r="AF22" s="157">
        <f>'DNO inputs'!M307</f>
        <v>0</v>
      </c>
      <c r="AG22" s="157">
        <f>'DNO inputs'!M308</f>
        <v>0</v>
      </c>
      <c r="AH22" s="157">
        <f>'DNO inputs'!M309</f>
        <v>0</v>
      </c>
      <c r="AI22" s="157">
        <f>'DNO inputs'!M310</f>
        <v>0</v>
      </c>
      <c r="AJ22" s="157">
        <f>'DNO inputs'!M311</f>
        <v>0</v>
      </c>
      <c r="AK22" s="157">
        <f>'DNO inputs'!M312</f>
        <v>0</v>
      </c>
      <c r="AL22" s="157">
        <f>'DNO inputs'!M313</f>
        <v>0</v>
      </c>
      <c r="AM22" s="157">
        <f>'DNO inputs'!M314</f>
        <v>0</v>
      </c>
      <c r="AN22" s="157">
        <f>'DNO inputs'!M315</f>
        <v>0</v>
      </c>
      <c r="AO22" s="157">
        <f>'DNO inputs'!M316</f>
        <v>0</v>
      </c>
      <c r="AP22" s="157">
        <f>'DNO inputs'!M317</f>
        <v>0</v>
      </c>
      <c r="AQ22" s="157">
        <f>'DNO inputs'!M318</f>
        <v>0</v>
      </c>
      <c r="AR22" s="69"/>
      <c r="AS22" s="68"/>
      <c r="AT22" s="37"/>
    </row>
    <row r="23" spans="1:46" x14ac:dyDescent="0.25">
      <c r="A23" s="68"/>
      <c r="B23" s="68"/>
      <c r="C23" s="68"/>
      <c r="D23" s="68"/>
      <c r="E23" s="68"/>
      <c r="F23" s="68"/>
      <c r="G23" s="68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8"/>
      <c r="AT23" s="37"/>
    </row>
    <row r="24" spans="1:46" x14ac:dyDescent="0.25">
      <c r="A24" s="68"/>
      <c r="B24" s="68"/>
      <c r="C24" s="68"/>
      <c r="D24" s="68"/>
      <c r="E24" s="107" t="s">
        <v>420</v>
      </c>
      <c r="F24" s="68"/>
      <c r="G24" s="68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8"/>
      <c r="AT24" s="37"/>
    </row>
    <row r="25" spans="1:46" x14ac:dyDescent="0.25">
      <c r="A25" s="68"/>
      <c r="B25" s="68"/>
      <c r="C25" s="68"/>
      <c r="D25" s="68"/>
      <c r="E25" s="68"/>
      <c r="F25" s="108" t="str">
        <f>'DNO inputs'!F326</f>
        <v>LV</v>
      </c>
      <c r="G25" s="108" t="str">
        <f>'DNO inputs'!G326</f>
        <v>£ per year</v>
      </c>
      <c r="H25" s="140"/>
      <c r="I25" s="140"/>
      <c r="J25" s="151">
        <f>'DNO inputs'!H326</f>
        <v>5592992.279215375</v>
      </c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69"/>
      <c r="AS25" s="68"/>
      <c r="AT25" s="37"/>
    </row>
    <row r="26" spans="1:46" x14ac:dyDescent="0.25">
      <c r="A26" s="68"/>
      <c r="B26" s="68"/>
      <c r="C26" s="68"/>
      <c r="D26" s="68"/>
      <c r="E26" s="68"/>
      <c r="F26" s="110" t="str">
        <f>'DNO inputs'!F327</f>
        <v>HV/LV</v>
      </c>
      <c r="G26" s="110" t="str">
        <f>'DNO inputs'!G327</f>
        <v>£ per year</v>
      </c>
      <c r="H26" s="125"/>
      <c r="I26" s="125"/>
      <c r="J26" s="147">
        <f>'DNO inputs'!H327</f>
        <v>0</v>
      </c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69"/>
      <c r="AS26" s="68"/>
      <c r="AT26" s="37"/>
    </row>
    <row r="27" spans="1:46" x14ac:dyDescent="0.25">
      <c r="A27" s="68"/>
      <c r="B27" s="68"/>
      <c r="C27" s="68"/>
      <c r="D27" s="68"/>
      <c r="E27" s="68"/>
      <c r="F27" s="110" t="str">
        <f>'DNO inputs'!F328</f>
        <v>HV</v>
      </c>
      <c r="G27" s="110" t="str">
        <f>'DNO inputs'!G328</f>
        <v>£ per year</v>
      </c>
      <c r="H27" s="125"/>
      <c r="I27" s="125"/>
      <c r="J27" s="147">
        <f>'DNO inputs'!H328</f>
        <v>5200104.0148030603</v>
      </c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69"/>
      <c r="AS27" s="68"/>
      <c r="AT27" s="37"/>
    </row>
    <row r="28" spans="1:46" x14ac:dyDescent="0.25">
      <c r="A28" s="68"/>
      <c r="B28" s="68"/>
      <c r="C28" s="68"/>
      <c r="D28" s="68"/>
      <c r="E28" s="68"/>
      <c r="F28" s="112" t="str">
        <f>'DNO inputs'!F329</f>
        <v>EHV and 132kV</v>
      </c>
      <c r="G28" s="112" t="str">
        <f>'DNO inputs'!G329</f>
        <v>£ per year</v>
      </c>
      <c r="H28" s="141"/>
      <c r="I28" s="142"/>
      <c r="J28" s="157">
        <f>'DNO inputs'!H329</f>
        <v>23665150.708784964</v>
      </c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69"/>
      <c r="AS28" s="68"/>
      <c r="AT28" s="37"/>
    </row>
    <row r="29" spans="1:46" x14ac:dyDescent="0.25">
      <c r="A29" s="68"/>
      <c r="B29" s="68"/>
      <c r="C29" s="68"/>
      <c r="D29" s="68"/>
      <c r="E29" s="68"/>
      <c r="F29" s="68"/>
      <c r="G29" s="68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8"/>
      <c r="AT29" s="37"/>
    </row>
    <row r="30" spans="1:46" x14ac:dyDescent="0.25">
      <c r="A30" s="110"/>
      <c r="B30" s="68"/>
      <c r="C30" s="68"/>
      <c r="D30" s="68"/>
      <c r="E30" s="107" t="s">
        <v>245</v>
      </c>
      <c r="F30" s="68"/>
      <c r="G30" s="68"/>
      <c r="H30" s="69"/>
      <c r="I30" s="127" t="s">
        <v>314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110" t="s">
        <v>591</v>
      </c>
      <c r="AT30" s="37"/>
    </row>
    <row r="31" spans="1:46" x14ac:dyDescent="0.25">
      <c r="A31" s="68"/>
      <c r="B31" s="68"/>
      <c r="C31" s="68"/>
      <c r="D31" s="68"/>
      <c r="E31" s="68"/>
      <c r="F31" s="108" t="s">
        <v>165</v>
      </c>
      <c r="G31" s="108" t="str">
        <f>G$19</f>
        <v>£ per year</v>
      </c>
      <c r="H31" s="140"/>
      <c r="I31" s="140"/>
      <c r="J31" s="158">
        <f t="shared" ref="J31:AQ31" si="0">J19 + J25</f>
        <v>5592992.279215375</v>
      </c>
      <c r="K31" s="158">
        <f t="shared" si="0"/>
        <v>15938388.590066295</v>
      </c>
      <c r="L31" s="158">
        <f t="shared" si="0"/>
        <v>0</v>
      </c>
      <c r="M31" s="158">
        <f t="shared" si="0"/>
        <v>9877892.1317486241</v>
      </c>
      <c r="N31" s="158">
        <f t="shared" si="0"/>
        <v>956531.80648450565</v>
      </c>
      <c r="O31" s="158">
        <f t="shared" si="0"/>
        <v>658870.43882025871</v>
      </c>
      <c r="P31" s="158">
        <f t="shared" si="0"/>
        <v>0</v>
      </c>
      <c r="Q31" s="158">
        <f t="shared" si="0"/>
        <v>0</v>
      </c>
      <c r="R31" s="158">
        <f t="shared" si="0"/>
        <v>0</v>
      </c>
      <c r="S31" s="158">
        <f t="shared" si="0"/>
        <v>0</v>
      </c>
      <c r="T31" s="158">
        <f t="shared" si="0"/>
        <v>0</v>
      </c>
      <c r="U31" s="158">
        <f t="shared" si="0"/>
        <v>0</v>
      </c>
      <c r="V31" s="158">
        <f t="shared" si="0"/>
        <v>0</v>
      </c>
      <c r="W31" s="158">
        <f t="shared" si="0"/>
        <v>0</v>
      </c>
      <c r="X31" s="158">
        <f t="shared" si="0"/>
        <v>0</v>
      </c>
      <c r="Y31" s="158">
        <f t="shared" si="0"/>
        <v>0</v>
      </c>
      <c r="Z31" s="158">
        <f t="shared" si="0"/>
        <v>0</v>
      </c>
      <c r="AA31" s="158">
        <f t="shared" si="0"/>
        <v>0</v>
      </c>
      <c r="AB31" s="158">
        <f t="shared" si="0"/>
        <v>0</v>
      </c>
      <c r="AC31" s="158">
        <f t="shared" si="0"/>
        <v>0</v>
      </c>
      <c r="AD31" s="158">
        <f t="shared" si="0"/>
        <v>0</v>
      </c>
      <c r="AE31" s="158">
        <f t="shared" si="0"/>
        <v>0</v>
      </c>
      <c r="AF31" s="158">
        <f t="shared" si="0"/>
        <v>0</v>
      </c>
      <c r="AG31" s="158">
        <f t="shared" si="0"/>
        <v>0</v>
      </c>
      <c r="AH31" s="158">
        <f t="shared" si="0"/>
        <v>0</v>
      </c>
      <c r="AI31" s="158">
        <f t="shared" si="0"/>
        <v>0</v>
      </c>
      <c r="AJ31" s="158">
        <f t="shared" si="0"/>
        <v>0</v>
      </c>
      <c r="AK31" s="158">
        <f t="shared" si="0"/>
        <v>0</v>
      </c>
      <c r="AL31" s="158">
        <f t="shared" si="0"/>
        <v>0</v>
      </c>
      <c r="AM31" s="158">
        <f t="shared" si="0"/>
        <v>0</v>
      </c>
      <c r="AN31" s="158">
        <f t="shared" si="0"/>
        <v>0</v>
      </c>
      <c r="AO31" s="158">
        <f t="shared" si="0"/>
        <v>0</v>
      </c>
      <c r="AP31" s="158">
        <f t="shared" ref="AP31" si="1">AP19 + AP25</f>
        <v>0</v>
      </c>
      <c r="AQ31" s="158">
        <f t="shared" si="0"/>
        <v>0</v>
      </c>
      <c r="AR31" s="69"/>
      <c r="AS31" s="68"/>
      <c r="AT31" s="37"/>
    </row>
    <row r="32" spans="1:46" x14ac:dyDescent="0.25">
      <c r="A32" s="68"/>
      <c r="B32" s="68"/>
      <c r="C32" s="68"/>
      <c r="D32" s="68"/>
      <c r="E32" s="68"/>
      <c r="F32" s="110" t="s">
        <v>41</v>
      </c>
      <c r="G32" s="110" t="str">
        <f>G$19</f>
        <v>£ per year</v>
      </c>
      <c r="H32" s="125"/>
      <c r="I32" s="125"/>
      <c r="J32" s="159">
        <f t="shared" ref="J32:AQ32" si="2">J20 + J26</f>
        <v>0</v>
      </c>
      <c r="K32" s="159">
        <f t="shared" si="2"/>
        <v>9685121.6069542617</v>
      </c>
      <c r="L32" s="159">
        <f t="shared" si="2"/>
        <v>0</v>
      </c>
      <c r="M32" s="159">
        <f t="shared" si="2"/>
        <v>221494.22987536553</v>
      </c>
      <c r="N32" s="159">
        <f t="shared" si="2"/>
        <v>2918012.8049356979</v>
      </c>
      <c r="O32" s="159">
        <f t="shared" si="2"/>
        <v>0</v>
      </c>
      <c r="P32" s="159">
        <f t="shared" si="2"/>
        <v>0</v>
      </c>
      <c r="Q32" s="159">
        <f t="shared" si="2"/>
        <v>0</v>
      </c>
      <c r="R32" s="159">
        <f t="shared" si="2"/>
        <v>0</v>
      </c>
      <c r="S32" s="159">
        <f t="shared" si="2"/>
        <v>0</v>
      </c>
      <c r="T32" s="159">
        <f t="shared" si="2"/>
        <v>0</v>
      </c>
      <c r="U32" s="159">
        <f t="shared" si="2"/>
        <v>0</v>
      </c>
      <c r="V32" s="159">
        <f t="shared" si="2"/>
        <v>0</v>
      </c>
      <c r="W32" s="159">
        <f t="shared" si="2"/>
        <v>0</v>
      </c>
      <c r="X32" s="159">
        <f t="shared" si="2"/>
        <v>0</v>
      </c>
      <c r="Y32" s="159">
        <f t="shared" si="2"/>
        <v>0</v>
      </c>
      <c r="Z32" s="159">
        <f t="shared" si="2"/>
        <v>0</v>
      </c>
      <c r="AA32" s="159">
        <f t="shared" si="2"/>
        <v>0</v>
      </c>
      <c r="AB32" s="159">
        <f t="shared" si="2"/>
        <v>0</v>
      </c>
      <c r="AC32" s="159">
        <f t="shared" si="2"/>
        <v>0</v>
      </c>
      <c r="AD32" s="159">
        <f t="shared" si="2"/>
        <v>0</v>
      </c>
      <c r="AE32" s="159">
        <f t="shared" si="2"/>
        <v>0</v>
      </c>
      <c r="AF32" s="159">
        <f t="shared" si="2"/>
        <v>0</v>
      </c>
      <c r="AG32" s="159">
        <f t="shared" si="2"/>
        <v>0</v>
      </c>
      <c r="AH32" s="159">
        <f t="shared" si="2"/>
        <v>0</v>
      </c>
      <c r="AI32" s="159">
        <f t="shared" si="2"/>
        <v>0</v>
      </c>
      <c r="AJ32" s="159">
        <f t="shared" si="2"/>
        <v>0</v>
      </c>
      <c r="AK32" s="159">
        <f t="shared" si="2"/>
        <v>0</v>
      </c>
      <c r="AL32" s="159">
        <f t="shared" si="2"/>
        <v>0</v>
      </c>
      <c r="AM32" s="159">
        <f t="shared" si="2"/>
        <v>0</v>
      </c>
      <c r="AN32" s="159">
        <f t="shared" si="2"/>
        <v>0</v>
      </c>
      <c r="AO32" s="159">
        <f t="shared" si="2"/>
        <v>0</v>
      </c>
      <c r="AP32" s="159">
        <f t="shared" ref="AP32" si="3">AP20 + AP26</f>
        <v>0</v>
      </c>
      <c r="AQ32" s="159">
        <f t="shared" si="2"/>
        <v>0</v>
      </c>
      <c r="AR32" s="69"/>
      <c r="AS32" s="68"/>
      <c r="AT32" s="37"/>
    </row>
    <row r="33" spans="1:46" x14ac:dyDescent="0.25">
      <c r="A33" s="68"/>
      <c r="B33" s="68"/>
      <c r="C33" s="68"/>
      <c r="D33" s="68"/>
      <c r="E33" s="68"/>
      <c r="F33" s="110" t="s">
        <v>40</v>
      </c>
      <c r="G33" s="110" t="str">
        <f>G$19</f>
        <v>£ per year</v>
      </c>
      <c r="H33" s="125"/>
      <c r="I33" s="125"/>
      <c r="J33" s="159">
        <f t="shared" ref="J33:AQ33" si="4">J21 + J27</f>
        <v>5200104.0148030603</v>
      </c>
      <c r="K33" s="159">
        <f t="shared" si="4"/>
        <v>11157007.74636326</v>
      </c>
      <c r="L33" s="159">
        <f t="shared" si="4"/>
        <v>0</v>
      </c>
      <c r="M33" s="159">
        <f t="shared" si="4"/>
        <v>5059104.4011164196</v>
      </c>
      <c r="N33" s="159">
        <f t="shared" si="4"/>
        <v>212621.010970954</v>
      </c>
      <c r="O33" s="159">
        <f t="shared" si="4"/>
        <v>637969.25816372491</v>
      </c>
      <c r="P33" s="159">
        <f t="shared" si="4"/>
        <v>0</v>
      </c>
      <c r="Q33" s="159">
        <f t="shared" si="4"/>
        <v>0</v>
      </c>
      <c r="R33" s="159">
        <f t="shared" si="4"/>
        <v>0</v>
      </c>
      <c r="S33" s="159">
        <f t="shared" si="4"/>
        <v>0</v>
      </c>
      <c r="T33" s="159">
        <f t="shared" si="4"/>
        <v>0</v>
      </c>
      <c r="U33" s="159">
        <f t="shared" si="4"/>
        <v>0</v>
      </c>
      <c r="V33" s="159">
        <f t="shared" si="4"/>
        <v>0</v>
      </c>
      <c r="W33" s="159">
        <f t="shared" si="4"/>
        <v>0</v>
      </c>
      <c r="X33" s="159">
        <f t="shared" si="4"/>
        <v>0</v>
      </c>
      <c r="Y33" s="159">
        <f t="shared" si="4"/>
        <v>0</v>
      </c>
      <c r="Z33" s="159">
        <f t="shared" si="4"/>
        <v>0</v>
      </c>
      <c r="AA33" s="159">
        <f t="shared" si="4"/>
        <v>0</v>
      </c>
      <c r="AB33" s="159">
        <f t="shared" si="4"/>
        <v>0</v>
      </c>
      <c r="AC33" s="159">
        <f t="shared" si="4"/>
        <v>0</v>
      </c>
      <c r="AD33" s="159">
        <f t="shared" si="4"/>
        <v>0</v>
      </c>
      <c r="AE33" s="159">
        <f t="shared" si="4"/>
        <v>0</v>
      </c>
      <c r="AF33" s="159">
        <f t="shared" si="4"/>
        <v>0</v>
      </c>
      <c r="AG33" s="159">
        <f t="shared" si="4"/>
        <v>0</v>
      </c>
      <c r="AH33" s="159">
        <f t="shared" si="4"/>
        <v>0</v>
      </c>
      <c r="AI33" s="159">
        <f t="shared" si="4"/>
        <v>0</v>
      </c>
      <c r="AJ33" s="159">
        <f t="shared" si="4"/>
        <v>0</v>
      </c>
      <c r="AK33" s="159">
        <f t="shared" si="4"/>
        <v>0</v>
      </c>
      <c r="AL33" s="159">
        <f t="shared" si="4"/>
        <v>0</v>
      </c>
      <c r="AM33" s="159">
        <f t="shared" si="4"/>
        <v>0</v>
      </c>
      <c r="AN33" s="159">
        <f t="shared" si="4"/>
        <v>0</v>
      </c>
      <c r="AO33" s="159">
        <f t="shared" si="4"/>
        <v>0</v>
      </c>
      <c r="AP33" s="159">
        <f t="shared" ref="AP33" si="5">AP21 + AP27</f>
        <v>0</v>
      </c>
      <c r="AQ33" s="159">
        <f t="shared" si="4"/>
        <v>0</v>
      </c>
      <c r="AR33" s="69"/>
      <c r="AS33" s="68"/>
      <c r="AT33" s="37"/>
    </row>
    <row r="34" spans="1:46" x14ac:dyDescent="0.25">
      <c r="A34" s="68"/>
      <c r="B34" s="68"/>
      <c r="C34" s="68"/>
      <c r="D34" s="68"/>
      <c r="E34" s="68"/>
      <c r="F34" s="112" t="s">
        <v>166</v>
      </c>
      <c r="G34" s="112" t="str">
        <f>G$19</f>
        <v>£ per year</v>
      </c>
      <c r="H34" s="141"/>
      <c r="I34" s="142"/>
      <c r="J34" s="160">
        <f t="shared" ref="J34:AQ34" si="6">J22 + J28</f>
        <v>23665150.708784964</v>
      </c>
      <c r="K34" s="160">
        <f t="shared" si="6"/>
        <v>28810162.406098533</v>
      </c>
      <c r="L34" s="160">
        <f t="shared" si="6"/>
        <v>0</v>
      </c>
      <c r="M34" s="160">
        <f t="shared" si="6"/>
        <v>2257709.6000157436</v>
      </c>
      <c r="N34" s="160">
        <f t="shared" si="6"/>
        <v>2019581.686503984</v>
      </c>
      <c r="O34" s="160">
        <f t="shared" si="6"/>
        <v>432144.5664569037</v>
      </c>
      <c r="P34" s="160">
        <f t="shared" si="6"/>
        <v>0</v>
      </c>
      <c r="Q34" s="160">
        <f t="shared" si="6"/>
        <v>0</v>
      </c>
      <c r="R34" s="160">
        <f t="shared" si="6"/>
        <v>0</v>
      </c>
      <c r="S34" s="160">
        <f t="shared" si="6"/>
        <v>0</v>
      </c>
      <c r="T34" s="160">
        <f t="shared" si="6"/>
        <v>0</v>
      </c>
      <c r="U34" s="160">
        <f t="shared" si="6"/>
        <v>0</v>
      </c>
      <c r="V34" s="160">
        <f t="shared" si="6"/>
        <v>0</v>
      </c>
      <c r="W34" s="160">
        <f t="shared" si="6"/>
        <v>0</v>
      </c>
      <c r="X34" s="160">
        <f t="shared" si="6"/>
        <v>0</v>
      </c>
      <c r="Y34" s="160">
        <f t="shared" si="6"/>
        <v>0</v>
      </c>
      <c r="Z34" s="160">
        <f t="shared" si="6"/>
        <v>0</v>
      </c>
      <c r="AA34" s="160">
        <f t="shared" si="6"/>
        <v>0</v>
      </c>
      <c r="AB34" s="160">
        <f t="shared" si="6"/>
        <v>0</v>
      </c>
      <c r="AC34" s="160">
        <f t="shared" si="6"/>
        <v>0</v>
      </c>
      <c r="AD34" s="160">
        <f t="shared" si="6"/>
        <v>0</v>
      </c>
      <c r="AE34" s="160">
        <f t="shared" si="6"/>
        <v>0</v>
      </c>
      <c r="AF34" s="160">
        <f t="shared" si="6"/>
        <v>0</v>
      </c>
      <c r="AG34" s="160">
        <f t="shared" si="6"/>
        <v>0</v>
      </c>
      <c r="AH34" s="160">
        <f t="shared" si="6"/>
        <v>0</v>
      </c>
      <c r="AI34" s="160">
        <f t="shared" si="6"/>
        <v>0</v>
      </c>
      <c r="AJ34" s="160">
        <f t="shared" si="6"/>
        <v>0</v>
      </c>
      <c r="AK34" s="160">
        <f t="shared" si="6"/>
        <v>0</v>
      </c>
      <c r="AL34" s="160">
        <f t="shared" si="6"/>
        <v>0</v>
      </c>
      <c r="AM34" s="160">
        <f t="shared" si="6"/>
        <v>0</v>
      </c>
      <c r="AN34" s="160">
        <f t="shared" si="6"/>
        <v>0</v>
      </c>
      <c r="AO34" s="160">
        <f t="shared" si="6"/>
        <v>0</v>
      </c>
      <c r="AP34" s="160">
        <f t="shared" ref="AP34" si="7">AP22 + AP28</f>
        <v>0</v>
      </c>
      <c r="AQ34" s="160">
        <f t="shared" si="6"/>
        <v>0</v>
      </c>
      <c r="AR34" s="69"/>
      <c r="AS34" s="68"/>
      <c r="AT34" s="37"/>
    </row>
    <row r="35" spans="1:46" x14ac:dyDescent="0.25">
      <c r="A35" s="68"/>
      <c r="B35" s="68"/>
      <c r="C35" s="68"/>
      <c r="D35" s="68"/>
      <c r="E35" s="68"/>
      <c r="F35" s="68"/>
      <c r="G35" s="68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8"/>
      <c r="AT35" s="37"/>
    </row>
    <row r="36" spans="1:46" s="1" customFormat="1" x14ac:dyDescent="0.25">
      <c r="A36" s="68"/>
      <c r="B36" s="68"/>
      <c r="C36" s="105" t="s">
        <v>714</v>
      </c>
      <c r="D36" s="105"/>
      <c r="E36" s="105"/>
      <c r="F36" s="105"/>
      <c r="G36" s="105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5"/>
      <c r="AT36" s="37"/>
    </row>
    <row r="37" spans="1:46" s="1" customFormat="1" x14ac:dyDescent="0.25">
      <c r="A37" s="68"/>
      <c r="B37" s="68"/>
      <c r="C37" s="68"/>
      <c r="D37" s="68"/>
      <c r="E37" s="104"/>
      <c r="F37" s="68"/>
      <c r="G37" s="68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8"/>
      <c r="AT37" s="37"/>
    </row>
    <row r="38" spans="1:46" x14ac:dyDescent="0.25">
      <c r="A38" s="68"/>
      <c r="B38" s="68"/>
      <c r="C38" s="68"/>
      <c r="D38" s="68"/>
      <c r="E38" s="110" t="str">
        <f>MEAV!F75</f>
        <v>Services share of LV MEAV</v>
      </c>
      <c r="F38" s="68"/>
      <c r="G38" s="110" t="str">
        <f>MEAV!G75</f>
        <v>%</v>
      </c>
      <c r="H38" s="161">
        <f>MEAV!H75</f>
        <v>0.47056906186456515</v>
      </c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69"/>
      <c r="AS38" s="68"/>
      <c r="AT38" s="37"/>
    </row>
    <row r="39" spans="1:46" x14ac:dyDescent="0.25">
      <c r="A39" s="68"/>
      <c r="B39" s="68"/>
      <c r="C39" s="68"/>
      <c r="D39" s="68"/>
      <c r="E39" s="104"/>
      <c r="F39" s="68"/>
      <c r="G39" s="68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8"/>
      <c r="AT39" s="37"/>
    </row>
    <row r="40" spans="1:46" x14ac:dyDescent="0.25">
      <c r="A40" s="68"/>
      <c r="B40" s="68"/>
      <c r="C40" s="68"/>
      <c r="D40" s="68"/>
      <c r="E40" s="110" t="str">
        <f>'Fixed inputs'!E53</f>
        <v>Allocation rules allocation key, by cost category</v>
      </c>
      <c r="F40" s="68"/>
      <c r="G40" s="110" t="str">
        <f>'Fixed inputs'!G54</f>
        <v>option</v>
      </c>
      <c r="H40" s="125"/>
      <c r="I40" s="125"/>
      <c r="J40" s="155"/>
      <c r="K40" s="147" t="str">
        <f>'Fixed inputs'!H55</f>
        <v>MEAV</v>
      </c>
      <c r="L40" s="147" t="str">
        <f>'Fixed inputs'!H56</f>
        <v>MEAV</v>
      </c>
      <c r="M40" s="147" t="str">
        <f>'Fixed inputs'!H57</f>
        <v>MEAV</v>
      </c>
      <c r="N40" s="147" t="str">
        <f>'Fixed inputs'!H58</f>
        <v>MEAV</v>
      </c>
      <c r="O40" s="147" t="str">
        <f>'Fixed inputs'!H59</f>
        <v>MEAV</v>
      </c>
      <c r="P40" s="147" t="str">
        <f>'Fixed inputs'!H60</f>
        <v>MEAV</v>
      </c>
      <c r="Q40" s="147" t="str">
        <f>'Fixed inputs'!H61</f>
        <v>MEAV</v>
      </c>
      <c r="R40" s="147" t="str">
        <f>'Fixed inputs'!H62</f>
        <v>MEAV</v>
      </c>
      <c r="S40" s="147" t="str">
        <f>'Fixed inputs'!H63</f>
        <v>MEAV</v>
      </c>
      <c r="T40" s="147" t="str">
        <f>'Fixed inputs'!H64</f>
        <v>MEAV</v>
      </c>
      <c r="U40" s="147" t="str">
        <f>'Fixed inputs'!H65</f>
        <v>MEAV</v>
      </c>
      <c r="V40" s="147" t="str">
        <f>'Fixed inputs'!H66</f>
        <v>MEAV</v>
      </c>
      <c r="W40" s="147" t="str">
        <f>'Fixed inputs'!H67</f>
        <v>MEAV</v>
      </c>
      <c r="X40" s="147" t="str">
        <f>'Fixed inputs'!H68</f>
        <v>MEAV</v>
      </c>
      <c r="Y40" s="147" t="str">
        <f>'Fixed inputs'!H69</f>
        <v>Do not allocate</v>
      </c>
      <c r="Z40" s="147" t="str">
        <f>'Fixed inputs'!H70</f>
        <v>Do not allocate</v>
      </c>
      <c r="AA40" s="147" t="str">
        <f>'Fixed inputs'!H71</f>
        <v>MEAV</v>
      </c>
      <c r="AB40" s="147" t="str">
        <f>'Fixed inputs'!H72</f>
        <v>MEAV</v>
      </c>
      <c r="AC40" s="147" t="str">
        <f>'Fixed inputs'!H73</f>
        <v>MEAV</v>
      </c>
      <c r="AD40" s="147" t="str">
        <f>'Fixed inputs'!H74</f>
        <v>MEAV</v>
      </c>
      <c r="AE40" s="147" t="str">
        <f>'Fixed inputs'!H75</f>
        <v>Do not allocate</v>
      </c>
      <c r="AF40" s="147" t="str">
        <f>'Fixed inputs'!H76</f>
        <v>Do not allocate</v>
      </c>
      <c r="AG40" s="147" t="str">
        <f>'Fixed inputs'!H77</f>
        <v>Do not allocate</v>
      </c>
      <c r="AH40" s="147" t="str">
        <f>'Fixed inputs'!H78</f>
        <v>Do not allocate</v>
      </c>
      <c r="AI40" s="147" t="str">
        <f>'Fixed inputs'!H79</f>
        <v>Do not allocate</v>
      </c>
      <c r="AJ40" s="147" t="str">
        <f>'Fixed inputs'!H80</f>
        <v>Do not allocate</v>
      </c>
      <c r="AK40" s="147" t="str">
        <f>'Fixed inputs'!H81</f>
        <v>Do not allocate</v>
      </c>
      <c r="AL40" s="147" t="str">
        <f>'Fixed inputs'!H82</f>
        <v>Do not allocate</v>
      </c>
      <c r="AM40" s="147" t="str">
        <f>'Fixed inputs'!H83</f>
        <v>Do not allocate</v>
      </c>
      <c r="AN40" s="147" t="str">
        <f>'Fixed inputs'!H84</f>
        <v>Deduct from revenue</v>
      </c>
      <c r="AO40" s="147" t="str">
        <f>'Fixed inputs'!H85</f>
        <v>Do not allocate</v>
      </c>
      <c r="AP40" s="147" t="str">
        <f>'Fixed inputs'!H86</f>
        <v>LV Services</v>
      </c>
      <c r="AQ40" s="147" t="str">
        <f>'Fixed inputs'!H87</f>
        <v>Do not allocate</v>
      </c>
      <c r="AR40" s="69"/>
      <c r="AS40" s="68"/>
      <c r="AT40" s="37"/>
    </row>
    <row r="41" spans="1:46" x14ac:dyDescent="0.25">
      <c r="A41" s="68"/>
      <c r="B41" s="68"/>
      <c r="C41" s="68"/>
      <c r="D41" s="68"/>
      <c r="E41" s="110" t="str">
        <f>'Fixed inputs'!E49</f>
        <v>MEAV allocation option name</v>
      </c>
      <c r="F41" s="68"/>
      <c r="G41" s="110" t="str">
        <f>'Fixed inputs'!G55</f>
        <v>option</v>
      </c>
      <c r="H41" s="147" t="str">
        <f>'Fixed inputs'!H49</f>
        <v>MEAV</v>
      </c>
      <c r="I41" s="162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69"/>
      <c r="AS41" s="68"/>
      <c r="AT41" s="37"/>
    </row>
    <row r="42" spans="1:46" x14ac:dyDescent="0.25">
      <c r="A42" s="110"/>
      <c r="B42" s="68"/>
      <c r="C42" s="68"/>
      <c r="D42" s="68"/>
      <c r="E42" s="115" t="s">
        <v>535</v>
      </c>
      <c r="F42" s="96"/>
      <c r="G42" s="110" t="s">
        <v>191</v>
      </c>
      <c r="H42" s="163"/>
      <c r="I42" s="164" t="s">
        <v>314</v>
      </c>
      <c r="J42" s="165">
        <f t="shared" ref="J42:AQ42" si="8">IF($H41 = J40, 1, 0)</f>
        <v>0</v>
      </c>
      <c r="K42" s="165">
        <f t="shared" si="8"/>
        <v>1</v>
      </c>
      <c r="L42" s="165">
        <f t="shared" si="8"/>
        <v>1</v>
      </c>
      <c r="M42" s="165">
        <f t="shared" si="8"/>
        <v>1</v>
      </c>
      <c r="N42" s="165">
        <f t="shared" si="8"/>
        <v>1</v>
      </c>
      <c r="O42" s="165">
        <f t="shared" si="8"/>
        <v>1</v>
      </c>
      <c r="P42" s="165">
        <f t="shared" si="8"/>
        <v>1</v>
      </c>
      <c r="Q42" s="165">
        <f t="shared" si="8"/>
        <v>1</v>
      </c>
      <c r="R42" s="165">
        <f t="shared" si="8"/>
        <v>1</v>
      </c>
      <c r="S42" s="165">
        <f t="shared" si="8"/>
        <v>1</v>
      </c>
      <c r="T42" s="165">
        <f t="shared" si="8"/>
        <v>1</v>
      </c>
      <c r="U42" s="165">
        <f t="shared" si="8"/>
        <v>1</v>
      </c>
      <c r="V42" s="165">
        <f t="shared" si="8"/>
        <v>1</v>
      </c>
      <c r="W42" s="165">
        <f t="shared" si="8"/>
        <v>1</v>
      </c>
      <c r="X42" s="165">
        <f t="shared" si="8"/>
        <v>1</v>
      </c>
      <c r="Y42" s="165">
        <f t="shared" si="8"/>
        <v>0</v>
      </c>
      <c r="Z42" s="165">
        <f t="shared" si="8"/>
        <v>0</v>
      </c>
      <c r="AA42" s="165">
        <f t="shared" si="8"/>
        <v>1</v>
      </c>
      <c r="AB42" s="165">
        <f t="shared" si="8"/>
        <v>1</v>
      </c>
      <c r="AC42" s="165">
        <f t="shared" si="8"/>
        <v>1</v>
      </c>
      <c r="AD42" s="165">
        <f t="shared" si="8"/>
        <v>1</v>
      </c>
      <c r="AE42" s="165">
        <f t="shared" si="8"/>
        <v>0</v>
      </c>
      <c r="AF42" s="165">
        <f t="shared" si="8"/>
        <v>0</v>
      </c>
      <c r="AG42" s="165">
        <f t="shared" si="8"/>
        <v>0</v>
      </c>
      <c r="AH42" s="165">
        <f t="shared" si="8"/>
        <v>0</v>
      </c>
      <c r="AI42" s="165">
        <f t="shared" si="8"/>
        <v>0</v>
      </c>
      <c r="AJ42" s="165">
        <f t="shared" si="8"/>
        <v>0</v>
      </c>
      <c r="AK42" s="165">
        <f t="shared" si="8"/>
        <v>0</v>
      </c>
      <c r="AL42" s="165">
        <f t="shared" si="8"/>
        <v>0</v>
      </c>
      <c r="AM42" s="165">
        <f t="shared" si="8"/>
        <v>0</v>
      </c>
      <c r="AN42" s="165">
        <f t="shared" si="8"/>
        <v>0</v>
      </c>
      <c r="AO42" s="165">
        <f t="shared" si="8"/>
        <v>0</v>
      </c>
      <c r="AP42" s="165">
        <f t="shared" ref="AP42" si="9">IF($H41 = AP40, 1, 0)</f>
        <v>0</v>
      </c>
      <c r="AQ42" s="165">
        <f t="shared" si="8"/>
        <v>0</v>
      </c>
      <c r="AR42" s="69"/>
      <c r="AS42" s="110" t="s">
        <v>519</v>
      </c>
      <c r="AT42" s="37"/>
    </row>
    <row r="43" spans="1:46" x14ac:dyDescent="0.25">
      <c r="A43" s="68"/>
      <c r="B43" s="68"/>
      <c r="C43" s="68"/>
      <c r="D43" s="68"/>
      <c r="E43" s="104"/>
      <c r="F43" s="68"/>
      <c r="G43" s="68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8"/>
      <c r="AT43" s="37"/>
    </row>
    <row r="44" spans="1:46" x14ac:dyDescent="0.25">
      <c r="A44" s="110"/>
      <c r="B44" s="68"/>
      <c r="C44" s="68"/>
      <c r="D44" s="68"/>
      <c r="E44" s="107" t="s">
        <v>715</v>
      </c>
      <c r="F44" s="68"/>
      <c r="G44" s="68"/>
      <c r="H44" s="69"/>
      <c r="I44" s="127" t="s">
        <v>314</v>
      </c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110" t="s">
        <v>519</v>
      </c>
      <c r="AT44" s="37"/>
    </row>
    <row r="45" spans="1:46" x14ac:dyDescent="0.25">
      <c r="A45" s="68"/>
      <c r="B45" s="68"/>
      <c r="C45" s="68"/>
      <c r="D45" s="68"/>
      <c r="E45" s="68"/>
      <c r="F45" s="108" t="s">
        <v>193</v>
      </c>
      <c r="G45" s="108" t="str">
        <f>G$19</f>
        <v>£ per year</v>
      </c>
      <c r="H45" s="140"/>
      <c r="I45" s="140"/>
      <c r="J45" s="158">
        <f>$H38 * J$31 * J42</f>
        <v>0</v>
      </c>
      <c r="K45" s="158">
        <f t="shared" ref="K45:AQ45" si="10">$H38 * K$31 * K42</f>
        <v>7500112.5664603859</v>
      </c>
      <c r="L45" s="158">
        <f t="shared" si="10"/>
        <v>0</v>
      </c>
      <c r="M45" s="158">
        <f t="shared" si="10"/>
        <v>4648230.4336363198</v>
      </c>
      <c r="N45" s="158">
        <f t="shared" si="10"/>
        <v>450114.27482103161</v>
      </c>
      <c r="O45" s="158">
        <f t="shared" si="10"/>
        <v>310044.0442859435</v>
      </c>
      <c r="P45" s="158">
        <f t="shared" si="10"/>
        <v>0</v>
      </c>
      <c r="Q45" s="158">
        <f t="shared" si="10"/>
        <v>0</v>
      </c>
      <c r="R45" s="158">
        <f t="shared" si="10"/>
        <v>0</v>
      </c>
      <c r="S45" s="158">
        <f t="shared" si="10"/>
        <v>0</v>
      </c>
      <c r="T45" s="158">
        <f t="shared" si="10"/>
        <v>0</v>
      </c>
      <c r="U45" s="158">
        <f t="shared" si="10"/>
        <v>0</v>
      </c>
      <c r="V45" s="158">
        <f t="shared" si="10"/>
        <v>0</v>
      </c>
      <c r="W45" s="158">
        <f t="shared" si="10"/>
        <v>0</v>
      </c>
      <c r="X45" s="158">
        <f t="shared" si="10"/>
        <v>0</v>
      </c>
      <c r="Y45" s="158">
        <f t="shared" si="10"/>
        <v>0</v>
      </c>
      <c r="Z45" s="158">
        <f t="shared" si="10"/>
        <v>0</v>
      </c>
      <c r="AA45" s="158">
        <f t="shared" si="10"/>
        <v>0</v>
      </c>
      <c r="AB45" s="158">
        <f t="shared" si="10"/>
        <v>0</v>
      </c>
      <c r="AC45" s="158">
        <f t="shared" si="10"/>
        <v>0</v>
      </c>
      <c r="AD45" s="158">
        <f t="shared" si="10"/>
        <v>0</v>
      </c>
      <c r="AE45" s="158">
        <f t="shared" si="10"/>
        <v>0</v>
      </c>
      <c r="AF45" s="158">
        <f t="shared" si="10"/>
        <v>0</v>
      </c>
      <c r="AG45" s="158">
        <f t="shared" si="10"/>
        <v>0</v>
      </c>
      <c r="AH45" s="158">
        <f t="shared" si="10"/>
        <v>0</v>
      </c>
      <c r="AI45" s="158">
        <f t="shared" si="10"/>
        <v>0</v>
      </c>
      <c r="AJ45" s="158">
        <f t="shared" si="10"/>
        <v>0</v>
      </c>
      <c r="AK45" s="158">
        <f t="shared" si="10"/>
        <v>0</v>
      </c>
      <c r="AL45" s="158">
        <f t="shared" si="10"/>
        <v>0</v>
      </c>
      <c r="AM45" s="158">
        <f t="shared" si="10"/>
        <v>0</v>
      </c>
      <c r="AN45" s="158">
        <f t="shared" si="10"/>
        <v>0</v>
      </c>
      <c r="AO45" s="158">
        <f t="shared" si="10"/>
        <v>0</v>
      </c>
      <c r="AP45" s="158">
        <f t="shared" ref="AP45" si="11">$H38 * AP$31 * AP42</f>
        <v>0</v>
      </c>
      <c r="AQ45" s="158">
        <f t="shared" si="10"/>
        <v>0</v>
      </c>
      <c r="AR45" s="69"/>
      <c r="AS45" s="68"/>
      <c r="AT45" s="37"/>
    </row>
    <row r="46" spans="1:46" x14ac:dyDescent="0.25">
      <c r="A46" s="68"/>
      <c r="B46" s="68"/>
      <c r="C46" s="68"/>
      <c r="D46" s="68"/>
      <c r="E46" s="68"/>
      <c r="F46" s="110" t="s">
        <v>194</v>
      </c>
      <c r="G46" s="110" t="str">
        <f>G$19</f>
        <v>£ per year</v>
      </c>
      <c r="H46" s="125"/>
      <c r="I46" s="125"/>
      <c r="J46" s="166">
        <f>J$31 - J45</f>
        <v>5592992.279215375</v>
      </c>
      <c r="K46" s="166">
        <f t="shared" ref="K46:AQ46" si="12">K$31 - K45</f>
        <v>8438276.0236059092</v>
      </c>
      <c r="L46" s="166">
        <f t="shared" si="12"/>
        <v>0</v>
      </c>
      <c r="M46" s="166">
        <f t="shared" si="12"/>
        <v>5229661.6981123043</v>
      </c>
      <c r="N46" s="166">
        <f t="shared" si="12"/>
        <v>506417.53166347404</v>
      </c>
      <c r="O46" s="166">
        <f t="shared" si="12"/>
        <v>348826.39453431522</v>
      </c>
      <c r="P46" s="166">
        <f t="shared" si="12"/>
        <v>0</v>
      </c>
      <c r="Q46" s="166">
        <f t="shared" si="12"/>
        <v>0</v>
      </c>
      <c r="R46" s="166">
        <f t="shared" si="12"/>
        <v>0</v>
      </c>
      <c r="S46" s="166">
        <f t="shared" si="12"/>
        <v>0</v>
      </c>
      <c r="T46" s="166">
        <f t="shared" si="12"/>
        <v>0</v>
      </c>
      <c r="U46" s="166">
        <f t="shared" si="12"/>
        <v>0</v>
      </c>
      <c r="V46" s="166">
        <f t="shared" si="12"/>
        <v>0</v>
      </c>
      <c r="W46" s="166">
        <f t="shared" si="12"/>
        <v>0</v>
      </c>
      <c r="X46" s="166">
        <f t="shared" si="12"/>
        <v>0</v>
      </c>
      <c r="Y46" s="166">
        <f t="shared" si="12"/>
        <v>0</v>
      </c>
      <c r="Z46" s="166">
        <f t="shared" si="12"/>
        <v>0</v>
      </c>
      <c r="AA46" s="166">
        <f t="shared" si="12"/>
        <v>0</v>
      </c>
      <c r="AB46" s="166">
        <f t="shared" si="12"/>
        <v>0</v>
      </c>
      <c r="AC46" s="166">
        <f t="shared" si="12"/>
        <v>0</v>
      </c>
      <c r="AD46" s="166">
        <f t="shared" si="12"/>
        <v>0</v>
      </c>
      <c r="AE46" s="166">
        <f t="shared" si="12"/>
        <v>0</v>
      </c>
      <c r="AF46" s="166">
        <f t="shared" si="12"/>
        <v>0</v>
      </c>
      <c r="AG46" s="166">
        <f t="shared" si="12"/>
        <v>0</v>
      </c>
      <c r="AH46" s="166">
        <f t="shared" si="12"/>
        <v>0</v>
      </c>
      <c r="AI46" s="166">
        <f t="shared" si="12"/>
        <v>0</v>
      </c>
      <c r="AJ46" s="166">
        <f t="shared" si="12"/>
        <v>0</v>
      </c>
      <c r="AK46" s="166">
        <f t="shared" si="12"/>
        <v>0</v>
      </c>
      <c r="AL46" s="166">
        <f t="shared" si="12"/>
        <v>0</v>
      </c>
      <c r="AM46" s="166">
        <f t="shared" si="12"/>
        <v>0</v>
      </c>
      <c r="AN46" s="166">
        <f t="shared" si="12"/>
        <v>0</v>
      </c>
      <c r="AO46" s="166">
        <f t="shared" si="12"/>
        <v>0</v>
      </c>
      <c r="AP46" s="166">
        <f t="shared" ref="AP46" si="13">AP$31 - AP45</f>
        <v>0</v>
      </c>
      <c r="AQ46" s="166">
        <f t="shared" si="12"/>
        <v>0</v>
      </c>
      <c r="AR46" s="69"/>
      <c r="AS46" s="68"/>
      <c r="AT46" s="37"/>
    </row>
    <row r="47" spans="1:46" x14ac:dyDescent="0.25">
      <c r="A47" s="68"/>
      <c r="B47" s="68"/>
      <c r="C47" s="68"/>
      <c r="D47" s="68"/>
      <c r="E47" s="68"/>
      <c r="F47" s="110" t="s">
        <v>41</v>
      </c>
      <c r="G47" s="110" t="str">
        <f>G$19</f>
        <v>£ per year</v>
      </c>
      <c r="H47" s="125"/>
      <c r="I47" s="125"/>
      <c r="J47" s="159">
        <f t="shared" ref="J47:AQ47" si="14">J32</f>
        <v>0</v>
      </c>
      <c r="K47" s="159">
        <f t="shared" si="14"/>
        <v>9685121.6069542617</v>
      </c>
      <c r="L47" s="159">
        <f t="shared" si="14"/>
        <v>0</v>
      </c>
      <c r="M47" s="159">
        <f t="shared" si="14"/>
        <v>221494.22987536553</v>
      </c>
      <c r="N47" s="159">
        <f t="shared" si="14"/>
        <v>2918012.8049356979</v>
      </c>
      <c r="O47" s="159">
        <f t="shared" si="14"/>
        <v>0</v>
      </c>
      <c r="P47" s="159">
        <f t="shared" si="14"/>
        <v>0</v>
      </c>
      <c r="Q47" s="159">
        <f t="shared" si="14"/>
        <v>0</v>
      </c>
      <c r="R47" s="159">
        <f t="shared" si="14"/>
        <v>0</v>
      </c>
      <c r="S47" s="159">
        <f t="shared" si="14"/>
        <v>0</v>
      </c>
      <c r="T47" s="159">
        <f t="shared" si="14"/>
        <v>0</v>
      </c>
      <c r="U47" s="159">
        <f t="shared" si="14"/>
        <v>0</v>
      </c>
      <c r="V47" s="159">
        <f t="shared" si="14"/>
        <v>0</v>
      </c>
      <c r="W47" s="159">
        <f t="shared" si="14"/>
        <v>0</v>
      </c>
      <c r="X47" s="159">
        <f t="shared" si="14"/>
        <v>0</v>
      </c>
      <c r="Y47" s="159">
        <f t="shared" si="14"/>
        <v>0</v>
      </c>
      <c r="Z47" s="159">
        <f t="shared" si="14"/>
        <v>0</v>
      </c>
      <c r="AA47" s="159">
        <f t="shared" si="14"/>
        <v>0</v>
      </c>
      <c r="AB47" s="159">
        <f t="shared" si="14"/>
        <v>0</v>
      </c>
      <c r="AC47" s="159">
        <f t="shared" si="14"/>
        <v>0</v>
      </c>
      <c r="AD47" s="159">
        <f t="shared" si="14"/>
        <v>0</v>
      </c>
      <c r="AE47" s="159">
        <f t="shared" si="14"/>
        <v>0</v>
      </c>
      <c r="AF47" s="159">
        <f t="shared" si="14"/>
        <v>0</v>
      </c>
      <c r="AG47" s="159">
        <f t="shared" si="14"/>
        <v>0</v>
      </c>
      <c r="AH47" s="159">
        <f t="shared" si="14"/>
        <v>0</v>
      </c>
      <c r="AI47" s="159">
        <f t="shared" si="14"/>
        <v>0</v>
      </c>
      <c r="AJ47" s="159">
        <f t="shared" si="14"/>
        <v>0</v>
      </c>
      <c r="AK47" s="159">
        <f t="shared" si="14"/>
        <v>0</v>
      </c>
      <c r="AL47" s="159">
        <f t="shared" si="14"/>
        <v>0</v>
      </c>
      <c r="AM47" s="159">
        <f t="shared" si="14"/>
        <v>0</v>
      </c>
      <c r="AN47" s="159">
        <f t="shared" si="14"/>
        <v>0</v>
      </c>
      <c r="AO47" s="159">
        <f t="shared" si="14"/>
        <v>0</v>
      </c>
      <c r="AP47" s="159">
        <f t="shared" ref="AP47" si="15">AP32</f>
        <v>0</v>
      </c>
      <c r="AQ47" s="159">
        <f t="shared" si="14"/>
        <v>0</v>
      </c>
      <c r="AR47" s="69"/>
      <c r="AS47" s="68"/>
      <c r="AT47" s="37"/>
    </row>
    <row r="48" spans="1:46" x14ac:dyDescent="0.25">
      <c r="A48" s="68"/>
      <c r="B48" s="68"/>
      <c r="C48" s="68"/>
      <c r="D48" s="68"/>
      <c r="E48" s="68"/>
      <c r="F48" s="110" t="s">
        <v>40</v>
      </c>
      <c r="G48" s="110" t="str">
        <f>G$19</f>
        <v>£ per year</v>
      </c>
      <c r="H48" s="125"/>
      <c r="I48" s="125"/>
      <c r="J48" s="159">
        <f t="shared" ref="J48:AQ48" si="16">J33</f>
        <v>5200104.0148030603</v>
      </c>
      <c r="K48" s="159">
        <f t="shared" si="16"/>
        <v>11157007.74636326</v>
      </c>
      <c r="L48" s="159">
        <f t="shared" si="16"/>
        <v>0</v>
      </c>
      <c r="M48" s="159">
        <f t="shared" si="16"/>
        <v>5059104.4011164196</v>
      </c>
      <c r="N48" s="159">
        <f t="shared" si="16"/>
        <v>212621.010970954</v>
      </c>
      <c r="O48" s="159">
        <f t="shared" si="16"/>
        <v>637969.25816372491</v>
      </c>
      <c r="P48" s="159">
        <f t="shared" si="16"/>
        <v>0</v>
      </c>
      <c r="Q48" s="159">
        <f t="shared" si="16"/>
        <v>0</v>
      </c>
      <c r="R48" s="159">
        <f t="shared" si="16"/>
        <v>0</v>
      </c>
      <c r="S48" s="159">
        <f t="shared" si="16"/>
        <v>0</v>
      </c>
      <c r="T48" s="159">
        <f t="shared" si="16"/>
        <v>0</v>
      </c>
      <c r="U48" s="159">
        <f t="shared" si="16"/>
        <v>0</v>
      </c>
      <c r="V48" s="159">
        <f t="shared" si="16"/>
        <v>0</v>
      </c>
      <c r="W48" s="159">
        <f t="shared" si="16"/>
        <v>0</v>
      </c>
      <c r="X48" s="159">
        <f t="shared" si="16"/>
        <v>0</v>
      </c>
      <c r="Y48" s="159">
        <f t="shared" si="16"/>
        <v>0</v>
      </c>
      <c r="Z48" s="159">
        <f t="shared" si="16"/>
        <v>0</v>
      </c>
      <c r="AA48" s="159">
        <f t="shared" si="16"/>
        <v>0</v>
      </c>
      <c r="AB48" s="159">
        <f t="shared" si="16"/>
        <v>0</v>
      </c>
      <c r="AC48" s="159">
        <f t="shared" si="16"/>
        <v>0</v>
      </c>
      <c r="AD48" s="159">
        <f t="shared" si="16"/>
        <v>0</v>
      </c>
      <c r="AE48" s="159">
        <f t="shared" si="16"/>
        <v>0</v>
      </c>
      <c r="AF48" s="159">
        <f t="shared" si="16"/>
        <v>0</v>
      </c>
      <c r="AG48" s="159">
        <f t="shared" si="16"/>
        <v>0</v>
      </c>
      <c r="AH48" s="159">
        <f t="shared" si="16"/>
        <v>0</v>
      </c>
      <c r="AI48" s="159">
        <f t="shared" si="16"/>
        <v>0</v>
      </c>
      <c r="AJ48" s="159">
        <f t="shared" si="16"/>
        <v>0</v>
      </c>
      <c r="AK48" s="159">
        <f t="shared" si="16"/>
        <v>0</v>
      </c>
      <c r="AL48" s="159">
        <f t="shared" si="16"/>
        <v>0</v>
      </c>
      <c r="AM48" s="159">
        <f t="shared" si="16"/>
        <v>0</v>
      </c>
      <c r="AN48" s="159">
        <f t="shared" si="16"/>
        <v>0</v>
      </c>
      <c r="AO48" s="159">
        <f t="shared" si="16"/>
        <v>0</v>
      </c>
      <c r="AP48" s="159">
        <f t="shared" ref="AP48" si="17">AP33</f>
        <v>0</v>
      </c>
      <c r="AQ48" s="159">
        <f t="shared" si="16"/>
        <v>0</v>
      </c>
      <c r="AR48" s="69"/>
      <c r="AS48" s="68"/>
      <c r="AT48" s="37"/>
    </row>
    <row r="49" spans="1:46" x14ac:dyDescent="0.25">
      <c r="A49" s="68"/>
      <c r="B49" s="68"/>
      <c r="C49" s="68"/>
      <c r="D49" s="68"/>
      <c r="E49" s="68"/>
      <c r="F49" s="112" t="s">
        <v>166</v>
      </c>
      <c r="G49" s="112" t="str">
        <f>G$19</f>
        <v>£ per year</v>
      </c>
      <c r="H49" s="141"/>
      <c r="I49" s="142"/>
      <c r="J49" s="160">
        <f t="shared" ref="J49:AQ49" si="18">J34</f>
        <v>23665150.708784964</v>
      </c>
      <c r="K49" s="160">
        <f t="shared" si="18"/>
        <v>28810162.406098533</v>
      </c>
      <c r="L49" s="160">
        <f t="shared" si="18"/>
        <v>0</v>
      </c>
      <c r="M49" s="160">
        <f t="shared" si="18"/>
        <v>2257709.6000157436</v>
      </c>
      <c r="N49" s="160">
        <f t="shared" si="18"/>
        <v>2019581.686503984</v>
      </c>
      <c r="O49" s="160">
        <f t="shared" si="18"/>
        <v>432144.5664569037</v>
      </c>
      <c r="P49" s="160">
        <f t="shared" si="18"/>
        <v>0</v>
      </c>
      <c r="Q49" s="160">
        <f t="shared" si="18"/>
        <v>0</v>
      </c>
      <c r="R49" s="160">
        <f t="shared" si="18"/>
        <v>0</v>
      </c>
      <c r="S49" s="160">
        <f t="shared" si="18"/>
        <v>0</v>
      </c>
      <c r="T49" s="160">
        <f t="shared" si="18"/>
        <v>0</v>
      </c>
      <c r="U49" s="160">
        <f t="shared" si="18"/>
        <v>0</v>
      </c>
      <c r="V49" s="160">
        <f t="shared" si="18"/>
        <v>0</v>
      </c>
      <c r="W49" s="160">
        <f t="shared" si="18"/>
        <v>0</v>
      </c>
      <c r="X49" s="160">
        <f t="shared" si="18"/>
        <v>0</v>
      </c>
      <c r="Y49" s="160">
        <f t="shared" si="18"/>
        <v>0</v>
      </c>
      <c r="Z49" s="160">
        <f t="shared" si="18"/>
        <v>0</v>
      </c>
      <c r="AA49" s="160">
        <f t="shared" si="18"/>
        <v>0</v>
      </c>
      <c r="AB49" s="160">
        <f t="shared" si="18"/>
        <v>0</v>
      </c>
      <c r="AC49" s="160">
        <f t="shared" si="18"/>
        <v>0</v>
      </c>
      <c r="AD49" s="160">
        <f t="shared" si="18"/>
        <v>0</v>
      </c>
      <c r="AE49" s="160">
        <f t="shared" si="18"/>
        <v>0</v>
      </c>
      <c r="AF49" s="160">
        <f t="shared" si="18"/>
        <v>0</v>
      </c>
      <c r="AG49" s="160">
        <f t="shared" si="18"/>
        <v>0</v>
      </c>
      <c r="AH49" s="160">
        <f t="shared" si="18"/>
        <v>0</v>
      </c>
      <c r="AI49" s="160">
        <f t="shared" si="18"/>
        <v>0</v>
      </c>
      <c r="AJ49" s="160">
        <f t="shared" si="18"/>
        <v>0</v>
      </c>
      <c r="AK49" s="160">
        <f t="shared" si="18"/>
        <v>0</v>
      </c>
      <c r="AL49" s="160">
        <f t="shared" si="18"/>
        <v>0</v>
      </c>
      <c r="AM49" s="160">
        <f t="shared" si="18"/>
        <v>0</v>
      </c>
      <c r="AN49" s="160">
        <f t="shared" si="18"/>
        <v>0</v>
      </c>
      <c r="AO49" s="160">
        <f t="shared" si="18"/>
        <v>0</v>
      </c>
      <c r="AP49" s="160">
        <f t="shared" ref="AP49" si="19">AP34</f>
        <v>0</v>
      </c>
      <c r="AQ49" s="160">
        <f t="shared" si="18"/>
        <v>0</v>
      </c>
      <c r="AR49" s="69"/>
      <c r="AS49" s="68"/>
      <c r="AT49" s="37"/>
    </row>
    <row r="50" spans="1:46" x14ac:dyDescent="0.25">
      <c r="A50" s="68"/>
      <c r="B50" s="68"/>
      <c r="C50" s="68"/>
      <c r="D50" s="68"/>
      <c r="E50" s="68"/>
      <c r="F50" s="68"/>
      <c r="G50" s="68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8"/>
      <c r="AT50" s="37"/>
    </row>
    <row r="51" spans="1:46" x14ac:dyDescent="0.25">
      <c r="A51" s="68"/>
      <c r="B51" s="68"/>
      <c r="C51" s="68"/>
      <c r="D51" s="68"/>
      <c r="E51" s="110" t="s">
        <v>246</v>
      </c>
      <c r="F51" s="68"/>
      <c r="G51" s="110" t="s">
        <v>438</v>
      </c>
      <c r="H51" s="125"/>
      <c r="I51" s="125"/>
      <c r="J51" s="125">
        <f t="shared" ref="J51:AQ51" si="20">SUM(J45:J49)</f>
        <v>34458247.0028034</v>
      </c>
      <c r="K51" s="125">
        <f t="shared" si="20"/>
        <v>65590680.349482343</v>
      </c>
      <c r="L51" s="125">
        <f t="shared" si="20"/>
        <v>0</v>
      </c>
      <c r="M51" s="125">
        <f t="shared" si="20"/>
        <v>17416200.362756152</v>
      </c>
      <c r="N51" s="125">
        <f t="shared" si="20"/>
        <v>6106747.3088951409</v>
      </c>
      <c r="O51" s="125">
        <f t="shared" si="20"/>
        <v>1728984.2634408874</v>
      </c>
      <c r="P51" s="125">
        <f t="shared" si="20"/>
        <v>0</v>
      </c>
      <c r="Q51" s="125">
        <f t="shared" si="20"/>
        <v>0</v>
      </c>
      <c r="R51" s="125">
        <f t="shared" si="20"/>
        <v>0</v>
      </c>
      <c r="S51" s="125">
        <f t="shared" si="20"/>
        <v>0</v>
      </c>
      <c r="T51" s="125">
        <f t="shared" si="20"/>
        <v>0</v>
      </c>
      <c r="U51" s="125">
        <f t="shared" si="20"/>
        <v>0</v>
      </c>
      <c r="V51" s="125">
        <f t="shared" si="20"/>
        <v>0</v>
      </c>
      <c r="W51" s="125">
        <f t="shared" si="20"/>
        <v>0</v>
      </c>
      <c r="X51" s="125">
        <f t="shared" si="20"/>
        <v>0</v>
      </c>
      <c r="Y51" s="125">
        <f t="shared" si="20"/>
        <v>0</v>
      </c>
      <c r="Z51" s="125">
        <f t="shared" si="20"/>
        <v>0</v>
      </c>
      <c r="AA51" s="125">
        <f t="shared" si="20"/>
        <v>0</v>
      </c>
      <c r="AB51" s="125">
        <f t="shared" si="20"/>
        <v>0</v>
      </c>
      <c r="AC51" s="125">
        <f t="shared" si="20"/>
        <v>0</v>
      </c>
      <c r="AD51" s="125">
        <f t="shared" si="20"/>
        <v>0</v>
      </c>
      <c r="AE51" s="125">
        <f t="shared" si="20"/>
        <v>0</v>
      </c>
      <c r="AF51" s="125">
        <f t="shared" si="20"/>
        <v>0</v>
      </c>
      <c r="AG51" s="125">
        <f t="shared" si="20"/>
        <v>0</v>
      </c>
      <c r="AH51" s="125">
        <f t="shared" si="20"/>
        <v>0</v>
      </c>
      <c r="AI51" s="125">
        <f t="shared" si="20"/>
        <v>0</v>
      </c>
      <c r="AJ51" s="125">
        <f t="shared" si="20"/>
        <v>0</v>
      </c>
      <c r="AK51" s="125">
        <f t="shared" si="20"/>
        <v>0</v>
      </c>
      <c r="AL51" s="125">
        <f t="shared" si="20"/>
        <v>0</v>
      </c>
      <c r="AM51" s="125">
        <f t="shared" si="20"/>
        <v>0</v>
      </c>
      <c r="AN51" s="125">
        <f t="shared" si="20"/>
        <v>0</v>
      </c>
      <c r="AO51" s="125">
        <f t="shared" si="20"/>
        <v>0</v>
      </c>
      <c r="AP51" s="125">
        <f t="shared" ref="AP51" si="21">SUM(AP45:AP49)</f>
        <v>0</v>
      </c>
      <c r="AQ51" s="125">
        <f t="shared" si="20"/>
        <v>0</v>
      </c>
      <c r="AR51" s="69"/>
      <c r="AS51" s="68"/>
      <c r="AT51" s="37"/>
    </row>
    <row r="52" spans="1:46" x14ac:dyDescent="0.25">
      <c r="A52" s="68"/>
      <c r="B52" s="68"/>
      <c r="C52" s="68"/>
      <c r="D52" s="68"/>
      <c r="E52" s="104"/>
      <c r="F52" s="68"/>
      <c r="G52" s="68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8"/>
      <c r="AT52" s="37"/>
    </row>
    <row r="53" spans="1:46" x14ac:dyDescent="0.25">
      <c r="A53" s="68"/>
      <c r="B53" s="102" t="s">
        <v>247</v>
      </c>
      <c r="C53" s="102"/>
      <c r="D53" s="102"/>
      <c r="E53" s="102"/>
      <c r="F53" s="102"/>
      <c r="G53" s="102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2"/>
      <c r="AT53" s="37"/>
    </row>
    <row r="54" spans="1:46" x14ac:dyDescent="0.25">
      <c r="A54" s="68"/>
      <c r="B54" s="68"/>
      <c r="C54" s="68"/>
      <c r="D54" s="68"/>
      <c r="E54" s="68"/>
      <c r="F54" s="68"/>
      <c r="G54" s="68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8"/>
      <c r="AT54" s="37"/>
    </row>
    <row r="55" spans="1:46" x14ac:dyDescent="0.25">
      <c r="A55" s="68"/>
      <c r="B55" s="68"/>
      <c r="C55" s="104" t="s">
        <v>502</v>
      </c>
      <c r="D55" s="104"/>
      <c r="E55" s="68"/>
      <c r="F55" s="68"/>
      <c r="G55" s="68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8"/>
      <c r="AT55" s="37"/>
    </row>
    <row r="56" spans="1:46" x14ac:dyDescent="0.25">
      <c r="A56" s="68"/>
      <c r="B56" s="68"/>
      <c r="C56" s="104" t="s">
        <v>503</v>
      </c>
      <c r="D56" s="104"/>
      <c r="E56" s="68"/>
      <c r="F56" s="68"/>
      <c r="G56" s="68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8"/>
      <c r="AT56" s="37"/>
    </row>
    <row r="57" spans="1:46" x14ac:dyDescent="0.25">
      <c r="A57" s="68"/>
      <c r="B57" s="68"/>
      <c r="C57" s="104"/>
      <c r="D57" s="104"/>
      <c r="E57" s="68"/>
      <c r="F57" s="68"/>
      <c r="G57" s="68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8"/>
      <c r="AT57" s="37"/>
    </row>
    <row r="58" spans="1:46" x14ac:dyDescent="0.25">
      <c r="A58" s="68"/>
      <c r="B58" s="96"/>
      <c r="C58" s="105" t="s">
        <v>636</v>
      </c>
      <c r="D58" s="105"/>
      <c r="E58" s="105"/>
      <c r="F58" s="105"/>
      <c r="G58" s="105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5"/>
      <c r="AT58" s="37"/>
    </row>
    <row r="59" spans="1:46" x14ac:dyDescent="0.25">
      <c r="A59" s="68"/>
      <c r="B59" s="68"/>
      <c r="C59" s="104"/>
      <c r="D59" s="104"/>
      <c r="E59" s="68"/>
      <c r="F59" s="68"/>
      <c r="G59" s="68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8"/>
      <c r="AT59" s="37"/>
    </row>
    <row r="60" spans="1:46" x14ac:dyDescent="0.25">
      <c r="A60" s="68"/>
      <c r="B60" s="68"/>
      <c r="C60" s="68"/>
      <c r="D60" s="104"/>
      <c r="E60" s="110" t="str">
        <f>'DNO inputs'!E243</f>
        <v>2007/08 RRP expenditure, by cost category</v>
      </c>
      <c r="F60" s="68"/>
      <c r="G60" s="110" t="str">
        <f>'DNO inputs'!G244</f>
        <v>£ per year</v>
      </c>
      <c r="H60" s="125"/>
      <c r="I60" s="125"/>
      <c r="J60" s="147">
        <f>'DNO inputs'!H244</f>
        <v>0</v>
      </c>
      <c r="K60" s="147">
        <f>'DNO inputs'!H245</f>
        <v>63506587.81283962</v>
      </c>
      <c r="L60" s="147">
        <f>'DNO inputs'!H246</f>
        <v>4080425.6415580953</v>
      </c>
      <c r="M60" s="147">
        <f>'DNO inputs'!H247</f>
        <v>16034394.649885509</v>
      </c>
      <c r="N60" s="147">
        <f>'DNO inputs'!H248</f>
        <v>4742987.9453085205</v>
      </c>
      <c r="O60" s="147">
        <f>'DNO inputs'!H249</f>
        <v>1636888.101159489</v>
      </c>
      <c r="P60" s="147">
        <f>'DNO inputs'!H250</f>
        <v>798778.23527135444</v>
      </c>
      <c r="Q60" s="147">
        <f>'DNO inputs'!H251</f>
        <v>8508926.2052007299</v>
      </c>
      <c r="R60" s="147">
        <f>'DNO inputs'!H252</f>
        <v>3864575.4878202211</v>
      </c>
      <c r="S60" s="147">
        <f>'DNO inputs'!H253</f>
        <v>15017576.021327987</v>
      </c>
      <c r="T60" s="147">
        <f>'DNO inputs'!H254</f>
        <v>2623191.3412623666</v>
      </c>
      <c r="U60" s="147">
        <f>'DNO inputs'!H255</f>
        <v>1197192.2726956573</v>
      </c>
      <c r="V60" s="147">
        <f>'DNO inputs'!H256</f>
        <v>1373028.0456278913</v>
      </c>
      <c r="W60" s="147">
        <f>'DNO inputs'!H257</f>
        <v>1137985.5952313859</v>
      </c>
      <c r="X60" s="147">
        <f>'DNO inputs'!H258</f>
        <v>2007382.8743963097</v>
      </c>
      <c r="Y60" s="147">
        <f>'DNO inputs'!H259</f>
        <v>12846120.169989644</v>
      </c>
      <c r="Z60" s="147">
        <f>'DNO inputs'!H260</f>
        <v>6905002.6314811837</v>
      </c>
      <c r="AA60" s="147">
        <f>'DNO inputs'!H261</f>
        <v>2752174.2734031938</v>
      </c>
      <c r="AB60" s="147">
        <f>'DNO inputs'!H262</f>
        <v>814694.05929801369</v>
      </c>
      <c r="AC60" s="147">
        <f>'DNO inputs'!H263</f>
        <v>8643531.1720759589</v>
      </c>
      <c r="AD60" s="147">
        <f>'DNO inputs'!H264</f>
        <v>2311540.350256322</v>
      </c>
      <c r="AE60" s="147">
        <f>'DNO inputs'!H265</f>
        <v>15445248</v>
      </c>
      <c r="AF60" s="147">
        <f>'DNO inputs'!H266</f>
        <v>0</v>
      </c>
      <c r="AG60" s="147">
        <f>'DNO inputs'!H267</f>
        <v>617969.58946554409</v>
      </c>
      <c r="AH60" s="147">
        <f>'DNO inputs'!H268</f>
        <v>15206595.222076548</v>
      </c>
      <c r="AI60" s="147">
        <f>'DNO inputs'!H269</f>
        <v>-434302.39645676891</v>
      </c>
      <c r="AJ60" s="147">
        <f>'DNO inputs'!H270</f>
        <v>932219.99999999988</v>
      </c>
      <c r="AK60" s="147">
        <f>'DNO inputs'!H271</f>
        <v>11957154.855261128</v>
      </c>
      <c r="AL60" s="147">
        <f>'DNO inputs'!H272</f>
        <v>59102484.352201089</v>
      </c>
      <c r="AM60" s="147">
        <f>'DNO inputs'!H273</f>
        <v>17027400</v>
      </c>
      <c r="AN60" s="147">
        <f>'DNO inputs'!H274</f>
        <v>9083000</v>
      </c>
      <c r="AO60" s="147">
        <f>'DNO inputs'!H275</f>
        <v>0</v>
      </c>
      <c r="AP60" s="147">
        <f>'DNO inputs'!H276</f>
        <v>1051200.0000000002</v>
      </c>
      <c r="AQ60" s="147">
        <f>'DNO inputs'!H277</f>
        <v>-27310923.587606002</v>
      </c>
      <c r="AR60" s="69"/>
      <c r="AS60" s="68"/>
      <c r="AT60" s="37"/>
    </row>
    <row r="61" spans="1:46" x14ac:dyDescent="0.25">
      <c r="A61" s="68"/>
      <c r="B61" s="68"/>
      <c r="C61" s="68"/>
      <c r="D61" s="68"/>
      <c r="E61" s="104"/>
      <c r="F61" s="68"/>
      <c r="G61" s="68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8"/>
      <c r="AT61" s="37"/>
    </row>
    <row r="62" spans="1:46" x14ac:dyDescent="0.25">
      <c r="A62" s="110"/>
      <c r="B62" s="68"/>
      <c r="C62" s="68"/>
      <c r="D62" s="68"/>
      <c r="E62" s="110" t="s">
        <v>248</v>
      </c>
      <c r="F62" s="68"/>
      <c r="G62" s="110" t="str">
        <f>G$19</f>
        <v>£ per year</v>
      </c>
      <c r="H62" s="125"/>
      <c r="I62" s="138" t="s">
        <v>314</v>
      </c>
      <c r="J62" s="125">
        <f>J60 - J51</f>
        <v>-34458247.0028034</v>
      </c>
      <c r="K62" s="125">
        <f t="shared" ref="K62:AQ62" si="22">K60 - K51</f>
        <v>-2084092.5366427228</v>
      </c>
      <c r="L62" s="125">
        <f t="shared" si="22"/>
        <v>4080425.6415580953</v>
      </c>
      <c r="M62" s="125">
        <f t="shared" si="22"/>
        <v>-1381805.7128706425</v>
      </c>
      <c r="N62" s="125">
        <f t="shared" si="22"/>
        <v>-1363759.3635866204</v>
      </c>
      <c r="O62" s="125">
        <f t="shared" si="22"/>
        <v>-92096.162281398429</v>
      </c>
      <c r="P62" s="125">
        <f t="shared" si="22"/>
        <v>798778.23527135444</v>
      </c>
      <c r="Q62" s="125">
        <f t="shared" si="22"/>
        <v>8508926.2052007299</v>
      </c>
      <c r="R62" s="125">
        <f t="shared" si="22"/>
        <v>3864575.4878202211</v>
      </c>
      <c r="S62" s="125">
        <f t="shared" si="22"/>
        <v>15017576.021327987</v>
      </c>
      <c r="T62" s="125">
        <f t="shared" si="22"/>
        <v>2623191.3412623666</v>
      </c>
      <c r="U62" s="125">
        <f t="shared" si="22"/>
        <v>1197192.2726956573</v>
      </c>
      <c r="V62" s="125">
        <f t="shared" si="22"/>
        <v>1373028.0456278913</v>
      </c>
      <c r="W62" s="125">
        <f t="shared" si="22"/>
        <v>1137985.5952313859</v>
      </c>
      <c r="X62" s="125">
        <f t="shared" si="22"/>
        <v>2007382.8743963097</v>
      </c>
      <c r="Y62" s="125">
        <f t="shared" si="22"/>
        <v>12846120.169989644</v>
      </c>
      <c r="Z62" s="125">
        <f t="shared" si="22"/>
        <v>6905002.6314811837</v>
      </c>
      <c r="AA62" s="125">
        <f t="shared" si="22"/>
        <v>2752174.2734031938</v>
      </c>
      <c r="AB62" s="125">
        <f t="shared" si="22"/>
        <v>814694.05929801369</v>
      </c>
      <c r="AC62" s="125">
        <f t="shared" si="22"/>
        <v>8643531.1720759589</v>
      </c>
      <c r="AD62" s="125">
        <f t="shared" si="22"/>
        <v>2311540.350256322</v>
      </c>
      <c r="AE62" s="125">
        <f t="shared" si="22"/>
        <v>15445248</v>
      </c>
      <c r="AF62" s="125">
        <f t="shared" si="22"/>
        <v>0</v>
      </c>
      <c r="AG62" s="125">
        <f t="shared" si="22"/>
        <v>617969.58946554409</v>
      </c>
      <c r="AH62" s="125">
        <f t="shared" si="22"/>
        <v>15206595.222076548</v>
      </c>
      <c r="AI62" s="125">
        <f t="shared" si="22"/>
        <v>-434302.39645676891</v>
      </c>
      <c r="AJ62" s="125">
        <f t="shared" si="22"/>
        <v>932219.99999999988</v>
      </c>
      <c r="AK62" s="125">
        <f t="shared" si="22"/>
        <v>11957154.855261128</v>
      </c>
      <c r="AL62" s="125">
        <f t="shared" si="22"/>
        <v>59102484.352201089</v>
      </c>
      <c r="AM62" s="125">
        <f t="shared" si="22"/>
        <v>17027400</v>
      </c>
      <c r="AN62" s="125">
        <f t="shared" si="22"/>
        <v>9083000</v>
      </c>
      <c r="AO62" s="125">
        <f t="shared" si="22"/>
        <v>0</v>
      </c>
      <c r="AP62" s="125">
        <f t="shared" ref="AP62" si="23">AP60 - AP51</f>
        <v>1051200.0000000002</v>
      </c>
      <c r="AQ62" s="125">
        <f t="shared" si="22"/>
        <v>-27310923.587606002</v>
      </c>
      <c r="AR62" s="69"/>
      <c r="AS62" s="110" t="s">
        <v>568</v>
      </c>
      <c r="AT62" s="37"/>
    </row>
    <row r="63" spans="1:46" x14ac:dyDescent="0.25">
      <c r="A63" s="68"/>
      <c r="B63" s="68"/>
      <c r="C63" s="68"/>
      <c r="D63" s="68"/>
      <c r="E63" s="104"/>
      <c r="F63" s="68"/>
      <c r="G63" s="68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8"/>
      <c r="AT63" s="37"/>
    </row>
    <row r="64" spans="1:46" x14ac:dyDescent="0.25">
      <c r="A64" s="68"/>
      <c r="B64" s="68"/>
      <c r="C64" s="68"/>
      <c r="D64" s="68"/>
      <c r="E64" s="110" t="str">
        <f>'Fixed inputs'!E53</f>
        <v>Allocation rules allocation key, by cost category</v>
      </c>
      <c r="F64" s="68"/>
      <c r="G64" s="110" t="str">
        <f>'Fixed inputs'!G54</f>
        <v>option</v>
      </c>
      <c r="H64" s="125"/>
      <c r="I64" s="125"/>
      <c r="J64" s="155"/>
      <c r="K64" s="147" t="str">
        <f>'Fixed inputs'!H55</f>
        <v>MEAV</v>
      </c>
      <c r="L64" s="147" t="str">
        <f>'Fixed inputs'!H56</f>
        <v>MEAV</v>
      </c>
      <c r="M64" s="147" t="str">
        <f>'Fixed inputs'!H57</f>
        <v>MEAV</v>
      </c>
      <c r="N64" s="147" t="str">
        <f>'Fixed inputs'!H58</f>
        <v>MEAV</v>
      </c>
      <c r="O64" s="147" t="str">
        <f>'Fixed inputs'!H59</f>
        <v>MEAV</v>
      </c>
      <c r="P64" s="147" t="str">
        <f>'Fixed inputs'!H60</f>
        <v>MEAV</v>
      </c>
      <c r="Q64" s="147" t="str">
        <f>'Fixed inputs'!H61</f>
        <v>MEAV</v>
      </c>
      <c r="R64" s="147" t="str">
        <f>'Fixed inputs'!H62</f>
        <v>MEAV</v>
      </c>
      <c r="S64" s="147" t="str">
        <f>'Fixed inputs'!H63</f>
        <v>MEAV</v>
      </c>
      <c r="T64" s="147" t="str">
        <f>'Fixed inputs'!H64</f>
        <v>MEAV</v>
      </c>
      <c r="U64" s="147" t="str">
        <f>'Fixed inputs'!H65</f>
        <v>MEAV</v>
      </c>
      <c r="V64" s="147" t="str">
        <f>'Fixed inputs'!H66</f>
        <v>MEAV</v>
      </c>
      <c r="W64" s="147" t="str">
        <f>'Fixed inputs'!H67</f>
        <v>MEAV</v>
      </c>
      <c r="X64" s="147" t="str">
        <f>'Fixed inputs'!H68</f>
        <v>MEAV</v>
      </c>
      <c r="Y64" s="147" t="str">
        <f>'Fixed inputs'!H69</f>
        <v>Do not allocate</v>
      </c>
      <c r="Z64" s="147" t="str">
        <f>'Fixed inputs'!H70</f>
        <v>Do not allocate</v>
      </c>
      <c r="AA64" s="147" t="str">
        <f>'Fixed inputs'!H71</f>
        <v>MEAV</v>
      </c>
      <c r="AB64" s="147" t="str">
        <f>'Fixed inputs'!H72</f>
        <v>MEAV</v>
      </c>
      <c r="AC64" s="147" t="str">
        <f>'Fixed inputs'!H73</f>
        <v>MEAV</v>
      </c>
      <c r="AD64" s="147" t="str">
        <f>'Fixed inputs'!H74</f>
        <v>MEAV</v>
      </c>
      <c r="AE64" s="147" t="str">
        <f>'Fixed inputs'!H75</f>
        <v>Do not allocate</v>
      </c>
      <c r="AF64" s="147" t="str">
        <f>'Fixed inputs'!H76</f>
        <v>Do not allocate</v>
      </c>
      <c r="AG64" s="147" t="str">
        <f>'Fixed inputs'!H77</f>
        <v>Do not allocate</v>
      </c>
      <c r="AH64" s="147" t="str">
        <f>'Fixed inputs'!H78</f>
        <v>Do not allocate</v>
      </c>
      <c r="AI64" s="147" t="str">
        <f>'Fixed inputs'!H79</f>
        <v>Do not allocate</v>
      </c>
      <c r="AJ64" s="147" t="str">
        <f>'Fixed inputs'!H80</f>
        <v>Do not allocate</v>
      </c>
      <c r="AK64" s="147" t="str">
        <f>'Fixed inputs'!H81</f>
        <v>Do not allocate</v>
      </c>
      <c r="AL64" s="147" t="str">
        <f>'Fixed inputs'!H82</f>
        <v>Do not allocate</v>
      </c>
      <c r="AM64" s="147" t="str">
        <f>'Fixed inputs'!H83</f>
        <v>Do not allocate</v>
      </c>
      <c r="AN64" s="147" t="str">
        <f>'Fixed inputs'!H84</f>
        <v>Deduct from revenue</v>
      </c>
      <c r="AO64" s="147" t="str">
        <f>'Fixed inputs'!H85</f>
        <v>Do not allocate</v>
      </c>
      <c r="AP64" s="147" t="str">
        <f>'Fixed inputs'!H86</f>
        <v>LV Services</v>
      </c>
      <c r="AQ64" s="147" t="str">
        <f>'Fixed inputs'!H87</f>
        <v>Do not allocate</v>
      </c>
      <c r="AR64" s="69"/>
      <c r="AS64" s="68"/>
      <c r="AT64" s="37"/>
    </row>
    <row r="65" spans="1:46" x14ac:dyDescent="0.25">
      <c r="A65" s="68"/>
      <c r="B65" s="68"/>
      <c r="C65" s="68"/>
      <c r="D65" s="68"/>
      <c r="E65" s="104"/>
      <c r="F65" s="68"/>
      <c r="G65" s="68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8"/>
      <c r="AT65" s="37"/>
    </row>
    <row r="66" spans="1:46" x14ac:dyDescent="0.25">
      <c r="A66" s="68"/>
      <c r="B66" s="68"/>
      <c r="C66" s="68"/>
      <c r="D66" s="68"/>
      <c r="E66" s="110" t="str">
        <f>'Fixed inputs'!E49</f>
        <v>MEAV allocation option name</v>
      </c>
      <c r="F66" s="68"/>
      <c r="G66" s="110" t="s">
        <v>354</v>
      </c>
      <c r="H66" s="147" t="str">
        <f>'Fixed inputs'!H49</f>
        <v>MEAV</v>
      </c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69"/>
      <c r="AS66" s="68"/>
      <c r="AT66" s="37"/>
    </row>
    <row r="67" spans="1:46" x14ac:dyDescent="0.25">
      <c r="A67" s="110"/>
      <c r="B67" s="68"/>
      <c r="C67" s="68"/>
      <c r="D67" s="68"/>
      <c r="E67" s="115" t="s">
        <v>535</v>
      </c>
      <c r="F67" s="96"/>
      <c r="G67" s="110" t="s">
        <v>191</v>
      </c>
      <c r="H67" s="163"/>
      <c r="I67" s="164" t="s">
        <v>314</v>
      </c>
      <c r="J67" s="165">
        <f t="shared" ref="J67:AQ67" si="24">IF($H66 = J64, 1, 0)</f>
        <v>0</v>
      </c>
      <c r="K67" s="165">
        <f t="shared" si="24"/>
        <v>1</v>
      </c>
      <c r="L67" s="165">
        <f t="shared" si="24"/>
        <v>1</v>
      </c>
      <c r="M67" s="165">
        <f t="shared" si="24"/>
        <v>1</v>
      </c>
      <c r="N67" s="165">
        <f t="shared" si="24"/>
        <v>1</v>
      </c>
      <c r="O67" s="165">
        <f t="shared" si="24"/>
        <v>1</v>
      </c>
      <c r="P67" s="165">
        <f t="shared" si="24"/>
        <v>1</v>
      </c>
      <c r="Q67" s="165">
        <f t="shared" si="24"/>
        <v>1</v>
      </c>
      <c r="R67" s="165">
        <f t="shared" si="24"/>
        <v>1</v>
      </c>
      <c r="S67" s="165">
        <f t="shared" si="24"/>
        <v>1</v>
      </c>
      <c r="T67" s="165">
        <f t="shared" si="24"/>
        <v>1</v>
      </c>
      <c r="U67" s="165">
        <f t="shared" si="24"/>
        <v>1</v>
      </c>
      <c r="V67" s="165">
        <f t="shared" si="24"/>
        <v>1</v>
      </c>
      <c r="W67" s="165">
        <f t="shared" si="24"/>
        <v>1</v>
      </c>
      <c r="X67" s="165">
        <f t="shared" si="24"/>
        <v>1</v>
      </c>
      <c r="Y67" s="165">
        <f t="shared" si="24"/>
        <v>0</v>
      </c>
      <c r="Z67" s="165">
        <f t="shared" si="24"/>
        <v>0</v>
      </c>
      <c r="AA67" s="165">
        <f t="shared" si="24"/>
        <v>1</v>
      </c>
      <c r="AB67" s="165">
        <f t="shared" si="24"/>
        <v>1</v>
      </c>
      <c r="AC67" s="165">
        <f t="shared" si="24"/>
        <v>1</v>
      </c>
      <c r="AD67" s="165">
        <f t="shared" si="24"/>
        <v>1</v>
      </c>
      <c r="AE67" s="165">
        <f t="shared" si="24"/>
        <v>0</v>
      </c>
      <c r="AF67" s="165">
        <f t="shared" si="24"/>
        <v>0</v>
      </c>
      <c r="AG67" s="165">
        <f t="shared" si="24"/>
        <v>0</v>
      </c>
      <c r="AH67" s="165">
        <f t="shared" si="24"/>
        <v>0</v>
      </c>
      <c r="AI67" s="165">
        <f t="shared" si="24"/>
        <v>0</v>
      </c>
      <c r="AJ67" s="165">
        <f t="shared" si="24"/>
        <v>0</v>
      </c>
      <c r="AK67" s="165">
        <f t="shared" si="24"/>
        <v>0</v>
      </c>
      <c r="AL67" s="165">
        <f t="shared" si="24"/>
        <v>0</v>
      </c>
      <c r="AM67" s="165">
        <f t="shared" si="24"/>
        <v>0</v>
      </c>
      <c r="AN67" s="165">
        <f t="shared" si="24"/>
        <v>0</v>
      </c>
      <c r="AO67" s="165">
        <f t="shared" si="24"/>
        <v>0</v>
      </c>
      <c r="AP67" s="165">
        <f t="shared" ref="AP67" si="25">IF($H66 = AP64, 1, 0)</f>
        <v>0</v>
      </c>
      <c r="AQ67" s="165">
        <f t="shared" si="24"/>
        <v>0</v>
      </c>
      <c r="AR67" s="69"/>
      <c r="AS67" s="110" t="s">
        <v>568</v>
      </c>
      <c r="AT67" s="37"/>
    </row>
    <row r="68" spans="1:46" x14ac:dyDescent="0.25">
      <c r="A68" s="68"/>
      <c r="B68" s="68"/>
      <c r="C68" s="68"/>
      <c r="D68" s="68"/>
      <c r="E68" s="104"/>
      <c r="F68" s="68"/>
      <c r="G68" s="68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8"/>
      <c r="AT68" s="37"/>
    </row>
    <row r="69" spans="1:46" x14ac:dyDescent="0.25">
      <c r="A69" s="110"/>
      <c r="B69" s="68"/>
      <c r="C69" s="68"/>
      <c r="D69" s="68"/>
      <c r="E69" s="110" t="s">
        <v>263</v>
      </c>
      <c r="F69" s="68"/>
      <c r="G69" s="110" t="str">
        <f>G$19</f>
        <v>£ per year</v>
      </c>
      <c r="H69" s="125"/>
      <c r="I69" s="138" t="s">
        <v>314</v>
      </c>
      <c r="J69" s="125">
        <f>J62 * J67</f>
        <v>0</v>
      </c>
      <c r="K69" s="125">
        <f t="shared" ref="K69:AQ69" si="26">K62 * K67</f>
        <v>-2084092.5366427228</v>
      </c>
      <c r="L69" s="125">
        <f t="shared" si="26"/>
        <v>4080425.6415580953</v>
      </c>
      <c r="M69" s="125">
        <f t="shared" si="26"/>
        <v>-1381805.7128706425</v>
      </c>
      <c r="N69" s="125">
        <f t="shared" si="26"/>
        <v>-1363759.3635866204</v>
      </c>
      <c r="O69" s="125">
        <f t="shared" si="26"/>
        <v>-92096.162281398429</v>
      </c>
      <c r="P69" s="125">
        <f t="shared" si="26"/>
        <v>798778.23527135444</v>
      </c>
      <c r="Q69" s="125">
        <f t="shared" si="26"/>
        <v>8508926.2052007299</v>
      </c>
      <c r="R69" s="125">
        <f t="shared" si="26"/>
        <v>3864575.4878202211</v>
      </c>
      <c r="S69" s="125">
        <f t="shared" si="26"/>
        <v>15017576.021327987</v>
      </c>
      <c r="T69" s="125">
        <f t="shared" si="26"/>
        <v>2623191.3412623666</v>
      </c>
      <c r="U69" s="125">
        <f t="shared" si="26"/>
        <v>1197192.2726956573</v>
      </c>
      <c r="V69" s="125">
        <f t="shared" si="26"/>
        <v>1373028.0456278913</v>
      </c>
      <c r="W69" s="125">
        <f t="shared" si="26"/>
        <v>1137985.5952313859</v>
      </c>
      <c r="X69" s="125">
        <f t="shared" si="26"/>
        <v>2007382.8743963097</v>
      </c>
      <c r="Y69" s="125">
        <f t="shared" si="26"/>
        <v>0</v>
      </c>
      <c r="Z69" s="125">
        <f t="shared" si="26"/>
        <v>0</v>
      </c>
      <c r="AA69" s="125">
        <f t="shared" si="26"/>
        <v>2752174.2734031938</v>
      </c>
      <c r="AB69" s="125">
        <f t="shared" si="26"/>
        <v>814694.05929801369</v>
      </c>
      <c r="AC69" s="125">
        <f t="shared" si="26"/>
        <v>8643531.1720759589</v>
      </c>
      <c r="AD69" s="125">
        <f t="shared" si="26"/>
        <v>2311540.350256322</v>
      </c>
      <c r="AE69" s="125">
        <f t="shared" si="26"/>
        <v>0</v>
      </c>
      <c r="AF69" s="125">
        <f t="shared" si="26"/>
        <v>0</v>
      </c>
      <c r="AG69" s="125">
        <f t="shared" si="26"/>
        <v>0</v>
      </c>
      <c r="AH69" s="125">
        <f t="shared" si="26"/>
        <v>0</v>
      </c>
      <c r="AI69" s="125">
        <f t="shared" si="26"/>
        <v>0</v>
      </c>
      <c r="AJ69" s="125">
        <f t="shared" si="26"/>
        <v>0</v>
      </c>
      <c r="AK69" s="125">
        <f t="shared" si="26"/>
        <v>0</v>
      </c>
      <c r="AL69" s="125">
        <f t="shared" si="26"/>
        <v>0</v>
      </c>
      <c r="AM69" s="125">
        <f t="shared" si="26"/>
        <v>0</v>
      </c>
      <c r="AN69" s="125">
        <f t="shared" si="26"/>
        <v>0</v>
      </c>
      <c r="AO69" s="125">
        <f t="shared" si="26"/>
        <v>0</v>
      </c>
      <c r="AP69" s="125">
        <f t="shared" ref="AP69" si="27">AP62 * AP67</f>
        <v>0</v>
      </c>
      <c r="AQ69" s="125">
        <f t="shared" si="26"/>
        <v>0</v>
      </c>
      <c r="AR69" s="69"/>
      <c r="AS69" s="110" t="s">
        <v>568</v>
      </c>
      <c r="AT69" s="37"/>
    </row>
    <row r="70" spans="1:46" x14ac:dyDescent="0.25">
      <c r="A70" s="68"/>
      <c r="B70" s="68"/>
      <c r="C70" s="68"/>
      <c r="D70" s="68"/>
      <c r="E70" s="104"/>
      <c r="F70" s="68"/>
      <c r="G70" s="68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8"/>
      <c r="AT70" s="37"/>
    </row>
    <row r="71" spans="1:46" x14ac:dyDescent="0.25">
      <c r="A71" s="68"/>
      <c r="B71" s="96"/>
      <c r="C71" s="105" t="s">
        <v>637</v>
      </c>
      <c r="D71" s="105"/>
      <c r="E71" s="105"/>
      <c r="F71" s="105"/>
      <c r="G71" s="105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5"/>
      <c r="AT71" s="37"/>
    </row>
    <row r="72" spans="1:46" x14ac:dyDescent="0.25">
      <c r="A72" s="68"/>
      <c r="B72" s="68"/>
      <c r="C72" s="104"/>
      <c r="D72" s="104"/>
      <c r="E72" s="68"/>
      <c r="F72" s="68"/>
      <c r="G72" s="68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8"/>
      <c r="AT72" s="37"/>
    </row>
    <row r="73" spans="1:46" x14ac:dyDescent="0.25">
      <c r="A73" s="68"/>
      <c r="B73" s="68"/>
      <c r="C73" s="68"/>
      <c r="D73" s="104"/>
      <c r="E73" s="107" t="str">
        <f>MEAV!E65</f>
        <v>Share of total MEAV, by network level</v>
      </c>
      <c r="F73" s="68"/>
      <c r="G73" s="68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8"/>
      <c r="AT73" s="37"/>
    </row>
    <row r="74" spans="1:46" x14ac:dyDescent="0.25">
      <c r="A74" s="68"/>
      <c r="B74" s="68"/>
      <c r="C74" s="68"/>
      <c r="D74" s="68"/>
      <c r="E74" s="68"/>
      <c r="F74" s="108" t="str">
        <f>MEAV!F66</f>
        <v>LV services</v>
      </c>
      <c r="G74" s="108" t="str">
        <f>MEAV!G66</f>
        <v>%</v>
      </c>
      <c r="H74" s="167">
        <f>MEAV!H66</f>
        <v>0.20658914143867549</v>
      </c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69"/>
      <c r="AS74" s="68"/>
      <c r="AT74" s="37"/>
    </row>
    <row r="75" spans="1:46" x14ac:dyDescent="0.25">
      <c r="A75" s="68"/>
      <c r="B75" s="68"/>
      <c r="C75" s="68"/>
      <c r="D75" s="68"/>
      <c r="E75" s="68"/>
      <c r="F75" s="110" t="str">
        <f>MEAV!F67</f>
        <v>LV mains</v>
      </c>
      <c r="G75" s="110" t="str">
        <f>MEAV!G67</f>
        <v>%</v>
      </c>
      <c r="H75" s="161">
        <f>MEAV!H67</f>
        <v>0.23243067133884635</v>
      </c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69"/>
      <c r="AS75" s="68"/>
      <c r="AT75" s="37"/>
    </row>
    <row r="76" spans="1:46" x14ac:dyDescent="0.25">
      <c r="A76" s="68"/>
      <c r="B76" s="68"/>
      <c r="C76" s="68"/>
      <c r="D76" s="68"/>
      <c r="E76" s="68"/>
      <c r="F76" s="110" t="str">
        <f>MEAV!F68</f>
        <v>HV/LV</v>
      </c>
      <c r="G76" s="110" t="str">
        <f>MEAV!G68</f>
        <v>%</v>
      </c>
      <c r="H76" s="161">
        <f>MEAV!H68</f>
        <v>5.5522303447493315E-2</v>
      </c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69"/>
      <c r="AS76" s="68"/>
      <c r="AT76" s="37"/>
    </row>
    <row r="77" spans="1:46" x14ac:dyDescent="0.25">
      <c r="A77" s="68"/>
      <c r="B77" s="68"/>
      <c r="C77" s="68"/>
      <c r="D77" s="68"/>
      <c r="E77" s="68"/>
      <c r="F77" s="110" t="str">
        <f>MEAV!F69</f>
        <v>HV</v>
      </c>
      <c r="G77" s="110" t="str">
        <f>MEAV!G69</f>
        <v>%</v>
      </c>
      <c r="H77" s="161">
        <f>MEAV!H69</f>
        <v>0.19749663620872213</v>
      </c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69"/>
      <c r="AS77" s="68"/>
      <c r="AT77" s="37"/>
    </row>
    <row r="78" spans="1:46" x14ac:dyDescent="0.25">
      <c r="A78" s="68"/>
      <c r="B78" s="68"/>
      <c r="C78" s="68"/>
      <c r="D78" s="68"/>
      <c r="E78" s="68"/>
      <c r="F78" s="112" t="str">
        <f>MEAV!F70</f>
        <v>EHV and 132kV</v>
      </c>
      <c r="G78" s="112" t="str">
        <f>MEAV!G70</f>
        <v>%</v>
      </c>
      <c r="H78" s="168">
        <f>MEAV!H70</f>
        <v>0.30796124756626275</v>
      </c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69"/>
      <c r="AS78" s="68"/>
      <c r="AT78" s="37"/>
    </row>
    <row r="79" spans="1:46" x14ac:dyDescent="0.25">
      <c r="A79" s="68"/>
      <c r="B79" s="68"/>
      <c r="C79" s="68"/>
      <c r="D79" s="68"/>
      <c r="E79" s="68"/>
      <c r="F79" s="68"/>
      <c r="G79" s="68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8"/>
      <c r="AT79" s="37"/>
    </row>
    <row r="80" spans="1:46" x14ac:dyDescent="0.25">
      <c r="A80" s="68"/>
      <c r="B80" s="68"/>
      <c r="C80" s="68"/>
      <c r="D80" s="68"/>
      <c r="E80" s="107" t="str">
        <f>MEAV!E136</f>
        <v>Share of total adjusted MEAV, by network level</v>
      </c>
      <c r="F80" s="68"/>
      <c r="G80" s="68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8"/>
      <c r="AT80" s="37"/>
    </row>
    <row r="81" spans="1:46" x14ac:dyDescent="0.25">
      <c r="A81" s="68"/>
      <c r="B81" s="68"/>
      <c r="C81" s="68"/>
      <c r="D81" s="68"/>
      <c r="E81" s="68"/>
      <c r="F81" s="108" t="str">
        <f>MEAV!F137</f>
        <v>LV services</v>
      </c>
      <c r="G81" s="108" t="str">
        <f>MEAV!G137</f>
        <v>%</v>
      </c>
      <c r="H81" s="167">
        <f>MEAV!H137</f>
        <v>0.21546791025461634</v>
      </c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69"/>
      <c r="AS81" s="68"/>
      <c r="AT81" s="37"/>
    </row>
    <row r="82" spans="1:46" x14ac:dyDescent="0.25">
      <c r="A82" s="68"/>
      <c r="B82" s="68"/>
      <c r="C82" s="68"/>
      <c r="D82" s="68"/>
      <c r="E82" s="68"/>
      <c r="F82" s="110" t="str">
        <f>MEAV!F138</f>
        <v>LV mains</v>
      </c>
      <c r="G82" s="110" t="str">
        <f>MEAV!G138</f>
        <v>%</v>
      </c>
      <c r="H82" s="161">
        <f>MEAV!H138</f>
        <v>0.24242005501206393</v>
      </c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69"/>
      <c r="AS82" s="68"/>
      <c r="AT82" s="37"/>
    </row>
    <row r="83" spans="1:46" x14ac:dyDescent="0.25">
      <c r="A83" s="68"/>
      <c r="B83" s="68"/>
      <c r="C83" s="68"/>
      <c r="D83" s="68"/>
      <c r="E83" s="68"/>
      <c r="F83" s="110" t="str">
        <f>MEAV!F139</f>
        <v>HV/LV</v>
      </c>
      <c r="G83" s="110" t="str">
        <f>MEAV!G139</f>
        <v>%</v>
      </c>
      <c r="H83" s="161">
        <f>MEAV!H139</f>
        <v>5.7908535816754335E-2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69"/>
      <c r="AS83" s="68"/>
      <c r="AT83" s="37"/>
    </row>
    <row r="84" spans="1:46" x14ac:dyDescent="0.25">
      <c r="A84" s="68"/>
      <c r="B84" s="68"/>
      <c r="C84" s="68"/>
      <c r="D84" s="68"/>
      <c r="E84" s="68"/>
      <c r="F84" s="110" t="str">
        <f>MEAV!F140</f>
        <v>HV</v>
      </c>
      <c r="G84" s="110" t="str">
        <f>MEAV!G140</f>
        <v>%</v>
      </c>
      <c r="H84" s="161">
        <f>MEAV!H140</f>
        <v>0.20598462818454311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69"/>
      <c r="AS84" s="68"/>
      <c r="AT84" s="37"/>
    </row>
    <row r="85" spans="1:46" x14ac:dyDescent="0.25">
      <c r="A85" s="68"/>
      <c r="B85" s="68"/>
      <c r="C85" s="68"/>
      <c r="D85" s="68"/>
      <c r="E85" s="68"/>
      <c r="F85" s="112" t="str">
        <f>MEAV!F141</f>
        <v>EHV and 132kV</v>
      </c>
      <c r="G85" s="112" t="str">
        <f>MEAV!G141</f>
        <v>%</v>
      </c>
      <c r="H85" s="168">
        <f>MEAV!H141</f>
        <v>0.27821887073202239</v>
      </c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69"/>
      <c r="AS85" s="68"/>
      <c r="AT85" s="37"/>
    </row>
    <row r="86" spans="1:46" x14ac:dyDescent="0.25">
      <c r="A86" s="68"/>
      <c r="B86" s="68"/>
      <c r="C86" s="68"/>
      <c r="D86" s="68"/>
      <c r="E86" s="68"/>
      <c r="F86" s="68"/>
      <c r="G86" s="68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8"/>
      <c r="AT86" s="37"/>
    </row>
    <row r="87" spans="1:46" x14ac:dyDescent="0.25">
      <c r="A87" s="68"/>
      <c r="B87" s="96"/>
      <c r="C87" s="105" t="s">
        <v>638</v>
      </c>
      <c r="D87" s="105"/>
      <c r="E87" s="105"/>
      <c r="F87" s="105"/>
      <c r="G87" s="105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5"/>
      <c r="AT87" s="37"/>
    </row>
    <row r="88" spans="1:46" x14ac:dyDescent="0.25">
      <c r="A88" s="68"/>
      <c r="B88" s="68"/>
      <c r="C88" s="104"/>
      <c r="D88" s="104"/>
      <c r="E88" s="68"/>
      <c r="F88" s="68"/>
      <c r="G88" s="68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8"/>
      <c r="AT88" s="37"/>
    </row>
    <row r="89" spans="1:46" x14ac:dyDescent="0.25">
      <c r="A89" s="110"/>
      <c r="B89" s="68"/>
      <c r="C89" s="68"/>
      <c r="D89" s="104"/>
      <c r="E89" s="107" t="s">
        <v>355</v>
      </c>
      <c r="F89" s="68"/>
      <c r="G89" s="68"/>
      <c r="H89" s="69"/>
      <c r="I89" s="127" t="s">
        <v>314</v>
      </c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110" t="s">
        <v>568</v>
      </c>
      <c r="AT89" s="37"/>
    </row>
    <row r="90" spans="1:46" x14ac:dyDescent="0.25">
      <c r="A90" s="68"/>
      <c r="B90" s="68"/>
      <c r="C90" s="68"/>
      <c r="D90" s="68"/>
      <c r="E90" s="68"/>
      <c r="F90" s="108" t="s">
        <v>193</v>
      </c>
      <c r="G90" s="108" t="str">
        <f>G$19</f>
        <v>£ per year</v>
      </c>
      <c r="H90" s="140"/>
      <c r="I90" s="140"/>
      <c r="J90" s="158">
        <f t="shared" ref="J90:AQ90" si="28">J$69 * $H74</f>
        <v>0</v>
      </c>
      <c r="K90" s="158">
        <f t="shared" si="28"/>
        <v>-430550.88782377145</v>
      </c>
      <c r="L90" s="158">
        <f t="shared" si="28"/>
        <v>842971.6299938435</v>
      </c>
      <c r="M90" s="158">
        <f t="shared" si="28"/>
        <v>-285466.05585700297</v>
      </c>
      <c r="N90" s="158">
        <f t="shared" si="28"/>
        <v>-281737.87605231442</v>
      </c>
      <c r="O90" s="158">
        <f t="shared" si="28"/>
        <v>-19026.067095511029</v>
      </c>
      <c r="P90" s="158">
        <f t="shared" si="28"/>
        <v>165018.90982460944</v>
      </c>
      <c r="Q90" s="158">
        <f t="shared" si="28"/>
        <v>1757851.7592974659</v>
      </c>
      <c r="R90" s="158">
        <f t="shared" si="28"/>
        <v>798379.33205373003</v>
      </c>
      <c r="S90" s="158">
        <f t="shared" si="28"/>
        <v>3102468.136736189</v>
      </c>
      <c r="T90" s="158">
        <f t="shared" si="28"/>
        <v>541922.84702075995</v>
      </c>
      <c r="U90" s="158">
        <f t="shared" si="28"/>
        <v>247326.9237532125</v>
      </c>
      <c r="V90" s="158">
        <f t="shared" si="28"/>
        <v>283652.68511748861</v>
      </c>
      <c r="W90" s="158">
        <f t="shared" si="28"/>
        <v>235095.46708843211</v>
      </c>
      <c r="X90" s="158">
        <f t="shared" si="28"/>
        <v>414703.5045602342</v>
      </c>
      <c r="Y90" s="158">
        <f t="shared" si="28"/>
        <v>0</v>
      </c>
      <c r="Z90" s="158">
        <f t="shared" si="28"/>
        <v>0</v>
      </c>
      <c r="AA90" s="158">
        <f t="shared" si="28"/>
        <v>568569.32023197634</v>
      </c>
      <c r="AB90" s="158">
        <f t="shared" si="28"/>
        <v>168306.94624556604</v>
      </c>
      <c r="AC90" s="158">
        <f t="shared" si="28"/>
        <v>1785659.6838376008</v>
      </c>
      <c r="AD90" s="158">
        <f t="shared" si="28"/>
        <v>477539.1363603088</v>
      </c>
      <c r="AE90" s="158">
        <f t="shared" si="28"/>
        <v>0</v>
      </c>
      <c r="AF90" s="158">
        <f t="shared" si="28"/>
        <v>0</v>
      </c>
      <c r="AG90" s="158">
        <f t="shared" si="28"/>
        <v>0</v>
      </c>
      <c r="AH90" s="158">
        <f t="shared" si="28"/>
        <v>0</v>
      </c>
      <c r="AI90" s="158">
        <f t="shared" si="28"/>
        <v>0</v>
      </c>
      <c r="AJ90" s="158">
        <f t="shared" si="28"/>
        <v>0</v>
      </c>
      <c r="AK90" s="158">
        <f t="shared" si="28"/>
        <v>0</v>
      </c>
      <c r="AL90" s="158">
        <f t="shared" si="28"/>
        <v>0</v>
      </c>
      <c r="AM90" s="158">
        <f t="shared" si="28"/>
        <v>0</v>
      </c>
      <c r="AN90" s="158">
        <f t="shared" si="28"/>
        <v>0</v>
      </c>
      <c r="AO90" s="158">
        <f t="shared" si="28"/>
        <v>0</v>
      </c>
      <c r="AP90" s="158">
        <f t="shared" ref="AP90" si="29">AP$69 * $H74</f>
        <v>0</v>
      </c>
      <c r="AQ90" s="158">
        <f t="shared" si="28"/>
        <v>0</v>
      </c>
      <c r="AR90" s="69"/>
      <c r="AS90" s="68"/>
      <c r="AT90" s="37"/>
    </row>
    <row r="91" spans="1:46" x14ac:dyDescent="0.25">
      <c r="A91" s="68"/>
      <c r="B91" s="68"/>
      <c r="C91" s="68"/>
      <c r="D91" s="68"/>
      <c r="E91" s="68"/>
      <c r="F91" s="110" t="s">
        <v>194</v>
      </c>
      <c r="G91" s="110" t="str">
        <f>G$19</f>
        <v>£ per year</v>
      </c>
      <c r="H91" s="125"/>
      <c r="I91" s="125"/>
      <c r="J91" s="159">
        <f t="shared" ref="J91:AQ91" si="30">J$69 * $H75</f>
        <v>0</v>
      </c>
      <c r="K91" s="159">
        <f t="shared" si="30"/>
        <v>-484407.02742414729</v>
      </c>
      <c r="L91" s="159">
        <f t="shared" si="30"/>
        <v>948416.07121559093</v>
      </c>
      <c r="M91" s="159">
        <f t="shared" si="30"/>
        <v>-321174.02950237662</v>
      </c>
      <c r="N91" s="159">
        <f t="shared" si="30"/>
        <v>-316979.50442307605</v>
      </c>
      <c r="O91" s="159">
        <f t="shared" si="30"/>
        <v>-21405.972826796777</v>
      </c>
      <c r="P91" s="159">
        <f t="shared" si="30"/>
        <v>185660.56147497986</v>
      </c>
      <c r="Q91" s="159">
        <f t="shared" si="30"/>
        <v>1977735.430247508</v>
      </c>
      <c r="R91" s="159">
        <f t="shared" si="30"/>
        <v>898245.87507370359</v>
      </c>
      <c r="S91" s="159">
        <f t="shared" si="30"/>
        <v>3490545.2765194252</v>
      </c>
      <c r="T91" s="159">
        <f t="shared" si="30"/>
        <v>609710.12449986069</v>
      </c>
      <c r="U91" s="159">
        <f t="shared" si="30"/>
        <v>278264.20366433082</v>
      </c>
      <c r="V91" s="159">
        <f t="shared" si="30"/>
        <v>319133.8304123549</v>
      </c>
      <c r="W91" s="159">
        <f t="shared" si="30"/>
        <v>264502.75587356766</v>
      </c>
      <c r="X91" s="159">
        <f t="shared" si="30"/>
        <v>466577.34913003736</v>
      </c>
      <c r="Y91" s="159">
        <f t="shared" si="30"/>
        <v>0</v>
      </c>
      <c r="Z91" s="159">
        <f t="shared" si="30"/>
        <v>0</v>
      </c>
      <c r="AA91" s="159">
        <f t="shared" si="30"/>
        <v>639689.71400860604</v>
      </c>
      <c r="AB91" s="159">
        <f t="shared" si="30"/>
        <v>189359.88713840721</v>
      </c>
      <c r="AC91" s="159">
        <f t="shared" si="30"/>
        <v>2009021.7530638606</v>
      </c>
      <c r="AD91" s="159">
        <f t="shared" si="30"/>
        <v>537272.87543690891</v>
      </c>
      <c r="AE91" s="159">
        <f t="shared" si="30"/>
        <v>0</v>
      </c>
      <c r="AF91" s="159">
        <f t="shared" si="30"/>
        <v>0</v>
      </c>
      <c r="AG91" s="159">
        <f t="shared" si="30"/>
        <v>0</v>
      </c>
      <c r="AH91" s="159">
        <f t="shared" si="30"/>
        <v>0</v>
      </c>
      <c r="AI91" s="159">
        <f t="shared" si="30"/>
        <v>0</v>
      </c>
      <c r="AJ91" s="159">
        <f t="shared" si="30"/>
        <v>0</v>
      </c>
      <c r="AK91" s="159">
        <f t="shared" si="30"/>
        <v>0</v>
      </c>
      <c r="AL91" s="159">
        <f t="shared" si="30"/>
        <v>0</v>
      </c>
      <c r="AM91" s="159">
        <f t="shared" si="30"/>
        <v>0</v>
      </c>
      <c r="AN91" s="159">
        <f t="shared" si="30"/>
        <v>0</v>
      </c>
      <c r="AO91" s="159">
        <f t="shared" si="30"/>
        <v>0</v>
      </c>
      <c r="AP91" s="159">
        <f t="shared" ref="AP91" si="31">AP$69 * $H75</f>
        <v>0</v>
      </c>
      <c r="AQ91" s="159">
        <f t="shared" si="30"/>
        <v>0</v>
      </c>
      <c r="AR91" s="69"/>
      <c r="AS91" s="68"/>
      <c r="AT91" s="37"/>
    </row>
    <row r="92" spans="1:46" x14ac:dyDescent="0.25">
      <c r="A92" s="68"/>
      <c r="B92" s="68"/>
      <c r="C92" s="68"/>
      <c r="D92" s="68"/>
      <c r="E92" s="68"/>
      <c r="F92" s="110" t="s">
        <v>41</v>
      </c>
      <c r="G92" s="110" t="str">
        <f>G$19</f>
        <v>£ per year</v>
      </c>
      <c r="H92" s="125"/>
      <c r="I92" s="125"/>
      <c r="J92" s="159">
        <f t="shared" ref="J92:AQ92" si="32">J$69 * $H76</f>
        <v>0</v>
      </c>
      <c r="K92" s="159">
        <f t="shared" si="32"/>
        <v>-115713.61823213333</v>
      </c>
      <c r="L92" s="159">
        <f t="shared" si="32"/>
        <v>226554.63066552117</v>
      </c>
      <c r="M92" s="159">
        <f t="shared" si="32"/>
        <v>-76721.036095483636</v>
      </c>
      <c r="N92" s="159">
        <f t="shared" si="32"/>
        <v>-75719.06121441671</v>
      </c>
      <c r="O92" s="159">
        <f t="shared" si="32"/>
        <v>-5113.3910685373921</v>
      </c>
      <c r="P92" s="159">
        <f t="shared" si="32"/>
        <v>44350.007565989348</v>
      </c>
      <c r="Q92" s="159">
        <f t="shared" si="32"/>
        <v>472435.18277748273</v>
      </c>
      <c r="R92" s="159">
        <f t="shared" si="32"/>
        <v>214570.13293049883</v>
      </c>
      <c r="S92" s="159">
        <f t="shared" si="32"/>
        <v>833810.41290197184</v>
      </c>
      <c r="T92" s="159">
        <f t="shared" si="32"/>
        <v>145645.62565040612</v>
      </c>
      <c r="U92" s="159">
        <f t="shared" si="32"/>
        <v>66470.872649602446</v>
      </c>
      <c r="V92" s="159">
        <f t="shared" si="32"/>
        <v>76233.679791270479</v>
      </c>
      <c r="W92" s="159">
        <f t="shared" si="32"/>
        <v>63183.581537313308</v>
      </c>
      <c r="X92" s="159">
        <f t="shared" si="32"/>
        <v>111454.52108753327</v>
      </c>
      <c r="Y92" s="159">
        <f t="shared" si="32"/>
        <v>0</v>
      </c>
      <c r="Z92" s="159">
        <f t="shared" si="32"/>
        <v>0</v>
      </c>
      <c r="AA92" s="159">
        <f t="shared" si="32"/>
        <v>152807.05514827656</v>
      </c>
      <c r="AB92" s="159">
        <f t="shared" si="32"/>
        <v>45233.690777214426</v>
      </c>
      <c r="AC92" s="159">
        <f t="shared" si="32"/>
        <v>479908.76059386897</v>
      </c>
      <c r="AD92" s="159">
        <f t="shared" si="32"/>
        <v>128342.04475805649</v>
      </c>
      <c r="AE92" s="159">
        <f t="shared" si="32"/>
        <v>0</v>
      </c>
      <c r="AF92" s="159">
        <f t="shared" si="32"/>
        <v>0</v>
      </c>
      <c r="AG92" s="159">
        <f t="shared" si="32"/>
        <v>0</v>
      </c>
      <c r="AH92" s="159">
        <f t="shared" si="32"/>
        <v>0</v>
      </c>
      <c r="AI92" s="159">
        <f t="shared" si="32"/>
        <v>0</v>
      </c>
      <c r="AJ92" s="159">
        <f t="shared" si="32"/>
        <v>0</v>
      </c>
      <c r="AK92" s="159">
        <f t="shared" si="32"/>
        <v>0</v>
      </c>
      <c r="AL92" s="159">
        <f t="shared" si="32"/>
        <v>0</v>
      </c>
      <c r="AM92" s="159">
        <f t="shared" si="32"/>
        <v>0</v>
      </c>
      <c r="AN92" s="159">
        <f t="shared" si="32"/>
        <v>0</v>
      </c>
      <c r="AO92" s="159">
        <f t="shared" si="32"/>
        <v>0</v>
      </c>
      <c r="AP92" s="159">
        <f t="shared" ref="AP92" si="33">AP$69 * $H76</f>
        <v>0</v>
      </c>
      <c r="AQ92" s="159">
        <f t="shared" si="32"/>
        <v>0</v>
      </c>
      <c r="AR92" s="69"/>
      <c r="AS92" s="68"/>
      <c r="AT92" s="37"/>
    </row>
    <row r="93" spans="1:46" x14ac:dyDescent="0.25">
      <c r="A93" s="68"/>
      <c r="B93" s="68"/>
      <c r="C93" s="68"/>
      <c r="D93" s="68"/>
      <c r="E93" s="68"/>
      <c r="F93" s="110" t="s">
        <v>40</v>
      </c>
      <c r="G93" s="110" t="str">
        <f>G$19</f>
        <v>£ per year</v>
      </c>
      <c r="H93" s="125"/>
      <c r="I93" s="125"/>
      <c r="J93" s="159">
        <f t="shared" ref="J93:AQ93" si="34">J$69 * $H77</f>
        <v>0</v>
      </c>
      <c r="K93" s="159">
        <f t="shared" si="34"/>
        <v>-411601.2655346407</v>
      </c>
      <c r="L93" s="159">
        <f t="shared" si="34"/>
        <v>805870.33850754076</v>
      </c>
      <c r="M93" s="159">
        <f t="shared" si="34"/>
        <v>-272901.98018594721</v>
      </c>
      <c r="N93" s="159">
        <f t="shared" si="34"/>
        <v>-269337.88690650515</v>
      </c>
      <c r="O93" s="159">
        <f t="shared" si="34"/>
        <v>-18188.682258308781</v>
      </c>
      <c r="P93" s="159">
        <f t="shared" si="34"/>
        <v>157756.01454283175</v>
      </c>
      <c r="Q93" s="159">
        <f t="shared" si="34"/>
        <v>1680484.303275391</v>
      </c>
      <c r="R93" s="159">
        <f t="shared" si="34"/>
        <v>763240.65921917511</v>
      </c>
      <c r="S93" s="159">
        <f t="shared" si="34"/>
        <v>2965920.7482210421</v>
      </c>
      <c r="T93" s="159">
        <f t="shared" si="34"/>
        <v>518071.46603116347</v>
      </c>
      <c r="U93" s="159">
        <f t="shared" si="34"/>
        <v>236441.44675246748</v>
      </c>
      <c r="V93" s="159">
        <f t="shared" si="34"/>
        <v>271168.42043174437</v>
      </c>
      <c r="W93" s="159">
        <f t="shared" si="34"/>
        <v>224748.32711217913</v>
      </c>
      <c r="X93" s="159">
        <f t="shared" si="34"/>
        <v>396451.36527626694</v>
      </c>
      <c r="Y93" s="159">
        <f t="shared" si="34"/>
        <v>0</v>
      </c>
      <c r="Z93" s="159">
        <f t="shared" si="34"/>
        <v>0</v>
      </c>
      <c r="AA93" s="159">
        <f t="shared" si="34"/>
        <v>543545.16125731473</v>
      </c>
      <c r="AB93" s="159">
        <f t="shared" si="34"/>
        <v>160899.3362505869</v>
      </c>
      <c r="AC93" s="159">
        <f t="shared" si="34"/>
        <v>1707068.3314502353</v>
      </c>
      <c r="AD93" s="159">
        <f t="shared" si="34"/>
        <v>456521.44363635493</v>
      </c>
      <c r="AE93" s="159">
        <f t="shared" si="34"/>
        <v>0</v>
      </c>
      <c r="AF93" s="159">
        <f t="shared" si="34"/>
        <v>0</v>
      </c>
      <c r="AG93" s="159">
        <f t="shared" si="34"/>
        <v>0</v>
      </c>
      <c r="AH93" s="159">
        <f t="shared" si="34"/>
        <v>0</v>
      </c>
      <c r="AI93" s="159">
        <f t="shared" si="34"/>
        <v>0</v>
      </c>
      <c r="AJ93" s="159">
        <f t="shared" si="34"/>
        <v>0</v>
      </c>
      <c r="AK93" s="159">
        <f t="shared" si="34"/>
        <v>0</v>
      </c>
      <c r="AL93" s="159">
        <f t="shared" si="34"/>
        <v>0</v>
      </c>
      <c r="AM93" s="159">
        <f t="shared" si="34"/>
        <v>0</v>
      </c>
      <c r="AN93" s="159">
        <f t="shared" si="34"/>
        <v>0</v>
      </c>
      <c r="AO93" s="159">
        <f t="shared" si="34"/>
        <v>0</v>
      </c>
      <c r="AP93" s="159">
        <f t="shared" ref="AP93" si="35">AP$69 * $H77</f>
        <v>0</v>
      </c>
      <c r="AQ93" s="159">
        <f t="shared" si="34"/>
        <v>0</v>
      </c>
      <c r="AR93" s="69"/>
      <c r="AS93" s="68"/>
      <c r="AT93" s="37"/>
    </row>
    <row r="94" spans="1:46" x14ac:dyDescent="0.25">
      <c r="A94" s="68"/>
      <c r="B94" s="68"/>
      <c r="C94" s="68"/>
      <c r="D94" s="68"/>
      <c r="E94" s="68"/>
      <c r="F94" s="112" t="s">
        <v>166</v>
      </c>
      <c r="G94" s="112" t="str">
        <f>G$19</f>
        <v>£ per year</v>
      </c>
      <c r="H94" s="141"/>
      <c r="I94" s="142"/>
      <c r="J94" s="160">
        <f t="shared" ref="J94:AQ94" si="36">J$69 * $H78</f>
        <v>0</v>
      </c>
      <c r="K94" s="160">
        <f t="shared" si="36"/>
        <v>-641819.73762803013</v>
      </c>
      <c r="L94" s="160">
        <f t="shared" si="36"/>
        <v>1256612.9711755991</v>
      </c>
      <c r="M94" s="160">
        <f t="shared" si="36"/>
        <v>-425542.61122983211</v>
      </c>
      <c r="N94" s="160">
        <f t="shared" si="36"/>
        <v>-419985.03499030817</v>
      </c>
      <c r="O94" s="160">
        <f t="shared" si="36"/>
        <v>-28362.049032244453</v>
      </c>
      <c r="P94" s="160">
        <f t="shared" si="36"/>
        <v>245992.74186294407</v>
      </c>
      <c r="Q94" s="160">
        <f t="shared" si="36"/>
        <v>2620419.5296028825</v>
      </c>
      <c r="R94" s="160">
        <f t="shared" si="36"/>
        <v>1190139.4885431137</v>
      </c>
      <c r="S94" s="160">
        <f t="shared" si="36"/>
        <v>4624831.44694936</v>
      </c>
      <c r="T94" s="160">
        <f t="shared" si="36"/>
        <v>807841.27806017653</v>
      </c>
      <c r="U94" s="160">
        <f t="shared" si="36"/>
        <v>368688.82587604405</v>
      </c>
      <c r="V94" s="160">
        <f t="shared" si="36"/>
        <v>422839.42987503298</v>
      </c>
      <c r="W94" s="160">
        <f t="shared" si="36"/>
        <v>350455.46361989371</v>
      </c>
      <c r="X94" s="160">
        <f t="shared" si="36"/>
        <v>618196.13434223807</v>
      </c>
      <c r="Y94" s="160">
        <f t="shared" si="36"/>
        <v>0</v>
      </c>
      <c r="Z94" s="160">
        <f t="shared" si="36"/>
        <v>0</v>
      </c>
      <c r="AA94" s="160">
        <f t="shared" si="36"/>
        <v>847563.02275702031</v>
      </c>
      <c r="AB94" s="160">
        <f t="shared" si="36"/>
        <v>250894.19888623914</v>
      </c>
      <c r="AC94" s="160">
        <f t="shared" si="36"/>
        <v>2661872.6431303937</v>
      </c>
      <c r="AD94" s="160">
        <f t="shared" si="36"/>
        <v>711864.8500646929</v>
      </c>
      <c r="AE94" s="160">
        <f t="shared" si="36"/>
        <v>0</v>
      </c>
      <c r="AF94" s="160">
        <f t="shared" si="36"/>
        <v>0</v>
      </c>
      <c r="AG94" s="160">
        <f t="shared" si="36"/>
        <v>0</v>
      </c>
      <c r="AH94" s="160">
        <f t="shared" si="36"/>
        <v>0</v>
      </c>
      <c r="AI94" s="160">
        <f t="shared" si="36"/>
        <v>0</v>
      </c>
      <c r="AJ94" s="160">
        <f t="shared" si="36"/>
        <v>0</v>
      </c>
      <c r="AK94" s="160">
        <f t="shared" si="36"/>
        <v>0</v>
      </c>
      <c r="AL94" s="160">
        <f t="shared" si="36"/>
        <v>0</v>
      </c>
      <c r="AM94" s="160">
        <f t="shared" si="36"/>
        <v>0</v>
      </c>
      <c r="AN94" s="160">
        <f t="shared" si="36"/>
        <v>0</v>
      </c>
      <c r="AO94" s="160">
        <f t="shared" si="36"/>
        <v>0</v>
      </c>
      <c r="AP94" s="160">
        <f t="shared" ref="AP94" si="37">AP$69 * $H78</f>
        <v>0</v>
      </c>
      <c r="AQ94" s="160">
        <f t="shared" si="36"/>
        <v>0</v>
      </c>
      <c r="AR94" s="69"/>
      <c r="AS94" s="68"/>
      <c r="AT94" s="37"/>
    </row>
    <row r="95" spans="1:46" x14ac:dyDescent="0.25">
      <c r="A95" s="68"/>
      <c r="B95" s="68"/>
      <c r="C95" s="68"/>
      <c r="D95" s="68"/>
      <c r="E95" s="68"/>
      <c r="F95" s="68"/>
      <c r="G95" s="68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8"/>
      <c r="AT95" s="37"/>
    </row>
    <row r="96" spans="1:46" x14ac:dyDescent="0.25">
      <c r="A96" s="110"/>
      <c r="B96" s="68"/>
      <c r="C96" s="68"/>
      <c r="D96" s="68"/>
      <c r="E96" s="107" t="s">
        <v>356</v>
      </c>
      <c r="F96" s="68"/>
      <c r="G96" s="68"/>
      <c r="H96" s="69"/>
      <c r="I96" s="127" t="s">
        <v>314</v>
      </c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110" t="s">
        <v>568</v>
      </c>
      <c r="AT96" s="37"/>
    </row>
    <row r="97" spans="1:46" x14ac:dyDescent="0.25">
      <c r="A97" s="68"/>
      <c r="B97" s="68"/>
      <c r="C97" s="68"/>
      <c r="D97" s="68"/>
      <c r="E97" s="68"/>
      <c r="F97" s="108" t="s">
        <v>193</v>
      </c>
      <c r="G97" s="108" t="str">
        <f>G$19</f>
        <v>£ per year</v>
      </c>
      <c r="H97" s="140"/>
      <c r="I97" s="140"/>
      <c r="J97" s="158">
        <f t="shared" ref="J97:AQ97" si="38">J$69 * $H81</f>
        <v>0</v>
      </c>
      <c r="K97" s="158">
        <f t="shared" si="38"/>
        <v>-449055.06364764989</v>
      </c>
      <c r="L97" s="158">
        <f t="shared" si="38"/>
        <v>879200.78593587503</v>
      </c>
      <c r="M97" s="158">
        <f t="shared" si="38"/>
        <v>-297734.78933012777</v>
      </c>
      <c r="N97" s="158">
        <f t="shared" si="38"/>
        <v>-293846.38016217464</v>
      </c>
      <c r="O97" s="158">
        <f t="shared" si="38"/>
        <v>-19843.767629242939</v>
      </c>
      <c r="P97" s="158">
        <f t="shared" si="38"/>
        <v>172111.07711078902</v>
      </c>
      <c r="Q97" s="158">
        <f t="shared" si="38"/>
        <v>1833400.5479453441</v>
      </c>
      <c r="R97" s="158">
        <f t="shared" si="38"/>
        <v>832692.00438183756</v>
      </c>
      <c r="S97" s="158">
        <f t="shared" si="38"/>
        <v>3235805.7224053773</v>
      </c>
      <c r="T97" s="158">
        <f t="shared" si="38"/>
        <v>565213.55649980623</v>
      </c>
      <c r="U97" s="158">
        <f t="shared" si="38"/>
        <v>257956.51717070807</v>
      </c>
      <c r="V97" s="158">
        <f t="shared" si="38"/>
        <v>295843.48371242173</v>
      </c>
      <c r="W97" s="158">
        <f t="shared" si="38"/>
        <v>245199.3781043624</v>
      </c>
      <c r="X97" s="158">
        <f t="shared" si="38"/>
        <v>432526.59302707785</v>
      </c>
      <c r="Y97" s="158">
        <f t="shared" si="38"/>
        <v>0</v>
      </c>
      <c r="Z97" s="158">
        <f t="shared" si="38"/>
        <v>0</v>
      </c>
      <c r="AA97" s="158">
        <f t="shared" si="38"/>
        <v>593005.23934670328</v>
      </c>
      <c r="AB97" s="158">
        <f t="shared" si="38"/>
        <v>175540.42645379351</v>
      </c>
      <c r="AC97" s="158">
        <f t="shared" si="38"/>
        <v>1862403.5988678415</v>
      </c>
      <c r="AD97" s="158">
        <f t="shared" si="38"/>
        <v>498062.76873895357</v>
      </c>
      <c r="AE97" s="158">
        <f t="shared" si="38"/>
        <v>0</v>
      </c>
      <c r="AF97" s="158">
        <f t="shared" si="38"/>
        <v>0</v>
      </c>
      <c r="AG97" s="158">
        <f t="shared" si="38"/>
        <v>0</v>
      </c>
      <c r="AH97" s="158">
        <f t="shared" si="38"/>
        <v>0</v>
      </c>
      <c r="AI97" s="158">
        <f t="shared" si="38"/>
        <v>0</v>
      </c>
      <c r="AJ97" s="158">
        <f t="shared" si="38"/>
        <v>0</v>
      </c>
      <c r="AK97" s="158">
        <f t="shared" si="38"/>
        <v>0</v>
      </c>
      <c r="AL97" s="158">
        <f t="shared" si="38"/>
        <v>0</v>
      </c>
      <c r="AM97" s="158">
        <f t="shared" si="38"/>
        <v>0</v>
      </c>
      <c r="AN97" s="158">
        <f t="shared" si="38"/>
        <v>0</v>
      </c>
      <c r="AO97" s="158">
        <f t="shared" si="38"/>
        <v>0</v>
      </c>
      <c r="AP97" s="158">
        <f t="shared" ref="AP97" si="39">AP$69 * $H81</f>
        <v>0</v>
      </c>
      <c r="AQ97" s="158">
        <f t="shared" si="38"/>
        <v>0</v>
      </c>
      <c r="AR97" s="69"/>
      <c r="AS97" s="68"/>
      <c r="AT97" s="37"/>
    </row>
    <row r="98" spans="1:46" x14ac:dyDescent="0.25">
      <c r="A98" s="68"/>
      <c r="B98" s="68"/>
      <c r="C98" s="68"/>
      <c r="D98" s="68"/>
      <c r="E98" s="68"/>
      <c r="F98" s="110" t="s">
        <v>194</v>
      </c>
      <c r="G98" s="110" t="str">
        <f>G$19</f>
        <v>£ per year</v>
      </c>
      <c r="H98" s="125"/>
      <c r="I98" s="125"/>
      <c r="J98" s="159">
        <f t="shared" ref="J98:AQ98" si="40">J$69 * $H82</f>
        <v>0</v>
      </c>
      <c r="K98" s="159">
        <f t="shared" si="40"/>
        <v>-505225.82738316071</v>
      </c>
      <c r="L98" s="159">
        <f t="shared" si="40"/>
        <v>989177.0084991497</v>
      </c>
      <c r="M98" s="159">
        <f t="shared" si="40"/>
        <v>-334977.4169300854</v>
      </c>
      <c r="N98" s="159">
        <f t="shared" si="40"/>
        <v>-330602.61994388583</v>
      </c>
      <c r="O98" s="159">
        <f t="shared" si="40"/>
        <v>-22325.956726656575</v>
      </c>
      <c r="P98" s="159">
        <f t="shared" si="40"/>
        <v>193639.86373692108</v>
      </c>
      <c r="Q98" s="159">
        <f t="shared" si="40"/>
        <v>2062734.3587583534</v>
      </c>
      <c r="R98" s="159">
        <f t="shared" si="40"/>
        <v>936850.60235565179</v>
      </c>
      <c r="S98" s="159">
        <f t="shared" si="40"/>
        <v>3640561.6052381829</v>
      </c>
      <c r="T98" s="159">
        <f t="shared" si="40"/>
        <v>635914.18925599265</v>
      </c>
      <c r="U98" s="159">
        <f t="shared" si="40"/>
        <v>290223.41660689912</v>
      </c>
      <c r="V98" s="159">
        <f t="shared" si="40"/>
        <v>332849.53435422003</v>
      </c>
      <c r="W98" s="159">
        <f t="shared" si="40"/>
        <v>275870.53059892886</v>
      </c>
      <c r="X98" s="159">
        <f t="shared" si="40"/>
        <v>486629.86684142839</v>
      </c>
      <c r="Y98" s="159">
        <f t="shared" si="40"/>
        <v>0</v>
      </c>
      <c r="Z98" s="159">
        <f t="shared" si="40"/>
        <v>0</v>
      </c>
      <c r="AA98" s="159">
        <f t="shared" si="40"/>
        <v>667182.23876118928</v>
      </c>
      <c r="AB98" s="159">
        <f t="shared" si="40"/>
        <v>197498.17867302615</v>
      </c>
      <c r="AC98" s="159">
        <f t="shared" si="40"/>
        <v>2095365.3022331435</v>
      </c>
      <c r="AD98" s="159">
        <f t="shared" si="40"/>
        <v>560363.73887174309</v>
      </c>
      <c r="AE98" s="159">
        <f t="shared" si="40"/>
        <v>0</v>
      </c>
      <c r="AF98" s="159">
        <f t="shared" si="40"/>
        <v>0</v>
      </c>
      <c r="AG98" s="159">
        <f t="shared" si="40"/>
        <v>0</v>
      </c>
      <c r="AH98" s="159">
        <f t="shared" si="40"/>
        <v>0</v>
      </c>
      <c r="AI98" s="159">
        <f t="shared" si="40"/>
        <v>0</v>
      </c>
      <c r="AJ98" s="159">
        <f t="shared" si="40"/>
        <v>0</v>
      </c>
      <c r="AK98" s="159">
        <f t="shared" si="40"/>
        <v>0</v>
      </c>
      <c r="AL98" s="159">
        <f t="shared" si="40"/>
        <v>0</v>
      </c>
      <c r="AM98" s="159">
        <f t="shared" si="40"/>
        <v>0</v>
      </c>
      <c r="AN98" s="159">
        <f t="shared" si="40"/>
        <v>0</v>
      </c>
      <c r="AO98" s="159">
        <f t="shared" si="40"/>
        <v>0</v>
      </c>
      <c r="AP98" s="159">
        <f t="shared" ref="AP98" si="41">AP$69 * $H82</f>
        <v>0</v>
      </c>
      <c r="AQ98" s="159">
        <f t="shared" si="40"/>
        <v>0</v>
      </c>
      <c r="AR98" s="69"/>
      <c r="AS98" s="68"/>
      <c r="AT98" s="37"/>
    </row>
    <row r="99" spans="1:46" x14ac:dyDescent="0.25">
      <c r="A99" s="68"/>
      <c r="B99" s="68"/>
      <c r="C99" s="68"/>
      <c r="D99" s="68"/>
      <c r="E99" s="68"/>
      <c r="F99" s="110" t="s">
        <v>41</v>
      </c>
      <c r="G99" s="110" t="str">
        <f>G$19</f>
        <v>£ per year</v>
      </c>
      <c r="H99" s="125"/>
      <c r="I99" s="125"/>
      <c r="J99" s="159">
        <f t="shared" ref="J99:AQ99" si="42">J$69 * $H83</f>
        <v>0</v>
      </c>
      <c r="K99" s="159">
        <f t="shared" si="42"/>
        <v>-120686.7473036055</v>
      </c>
      <c r="L99" s="159">
        <f t="shared" si="42"/>
        <v>236291.47441176974</v>
      </c>
      <c r="M99" s="159">
        <f t="shared" si="42"/>
        <v>-80018.345615565355</v>
      </c>
      <c r="N99" s="159">
        <f t="shared" si="42"/>
        <v>-78973.307951689902</v>
      </c>
      <c r="O99" s="159">
        <f t="shared" si="42"/>
        <v>-5333.153912057981</v>
      </c>
      <c r="P99" s="159">
        <f t="shared" si="42"/>
        <v>46256.078046855051</v>
      </c>
      <c r="Q99" s="159">
        <f t="shared" si="42"/>
        <v>492739.45791598601</v>
      </c>
      <c r="R99" s="159">
        <f t="shared" si="42"/>
        <v>223791.90805298812</v>
      </c>
      <c r="S99" s="159">
        <f t="shared" si="42"/>
        <v>869645.83891190286</v>
      </c>
      <c r="T99" s="159">
        <f t="shared" si="42"/>
        <v>151905.1697396916</v>
      </c>
      <c r="U99" s="159">
        <f t="shared" si="42"/>
        <v>69327.651602938</v>
      </c>
      <c r="V99" s="159">
        <f t="shared" si="42"/>
        <v>79510.043757650943</v>
      </c>
      <c r="W99" s="159">
        <f t="shared" si="42"/>
        <v>65899.079600407218</v>
      </c>
      <c r="X99" s="159">
        <f t="shared" si="42"/>
        <v>116244.60307991797</v>
      </c>
      <c r="Y99" s="159">
        <f t="shared" si="42"/>
        <v>0</v>
      </c>
      <c r="Z99" s="159">
        <f t="shared" si="42"/>
        <v>0</v>
      </c>
      <c r="AA99" s="159">
        <f t="shared" si="42"/>
        <v>159374.3824853187</v>
      </c>
      <c r="AB99" s="159">
        <f t="shared" si="42"/>
        <v>47177.740112556006</v>
      </c>
      <c r="AC99" s="159">
        <f t="shared" si="42"/>
        <v>500534.23446139327</v>
      </c>
      <c r="AD99" s="159">
        <f t="shared" si="42"/>
        <v>133857.91716469108</v>
      </c>
      <c r="AE99" s="159">
        <f t="shared" si="42"/>
        <v>0</v>
      </c>
      <c r="AF99" s="159">
        <f t="shared" si="42"/>
        <v>0</v>
      </c>
      <c r="AG99" s="159">
        <f t="shared" si="42"/>
        <v>0</v>
      </c>
      <c r="AH99" s="159">
        <f t="shared" si="42"/>
        <v>0</v>
      </c>
      <c r="AI99" s="159">
        <f t="shared" si="42"/>
        <v>0</v>
      </c>
      <c r="AJ99" s="159">
        <f t="shared" si="42"/>
        <v>0</v>
      </c>
      <c r="AK99" s="159">
        <f t="shared" si="42"/>
        <v>0</v>
      </c>
      <c r="AL99" s="159">
        <f t="shared" si="42"/>
        <v>0</v>
      </c>
      <c r="AM99" s="159">
        <f t="shared" si="42"/>
        <v>0</v>
      </c>
      <c r="AN99" s="159">
        <f t="shared" si="42"/>
        <v>0</v>
      </c>
      <c r="AO99" s="159">
        <f t="shared" si="42"/>
        <v>0</v>
      </c>
      <c r="AP99" s="159">
        <f t="shared" ref="AP99" si="43">AP$69 * $H83</f>
        <v>0</v>
      </c>
      <c r="AQ99" s="159">
        <f t="shared" si="42"/>
        <v>0</v>
      </c>
      <c r="AR99" s="69"/>
      <c r="AS99" s="68"/>
      <c r="AT99" s="37"/>
    </row>
    <row r="100" spans="1:46" x14ac:dyDescent="0.25">
      <c r="A100" s="68"/>
      <c r="B100" s="68"/>
      <c r="C100" s="68"/>
      <c r="D100" s="68"/>
      <c r="E100" s="68"/>
      <c r="F100" s="110" t="s">
        <v>40</v>
      </c>
      <c r="G100" s="110" t="str">
        <f>G$19</f>
        <v>£ per year</v>
      </c>
      <c r="H100" s="125"/>
      <c r="I100" s="125"/>
      <c r="J100" s="159">
        <f t="shared" ref="J100:AQ100" si="44">J$69 * $H84</f>
        <v>0</v>
      </c>
      <c r="K100" s="159">
        <f t="shared" si="44"/>
        <v>-429291.02626253251</v>
      </c>
      <c r="L100" s="159">
        <f t="shared" si="44"/>
        <v>840504.95861102</v>
      </c>
      <c r="M100" s="159">
        <f t="shared" si="44"/>
        <v>-284630.73598893685</v>
      </c>
      <c r="N100" s="159">
        <f t="shared" si="44"/>
        <v>-280913.46544157912</v>
      </c>
      <c r="O100" s="159">
        <f t="shared" si="44"/>
        <v>-18970.393744757199</v>
      </c>
      <c r="P100" s="159">
        <f t="shared" si="44"/>
        <v>164536.03779427544</v>
      </c>
      <c r="Q100" s="159">
        <f t="shared" si="44"/>
        <v>1752708.0006279878</v>
      </c>
      <c r="R100" s="159">
        <f t="shared" si="44"/>
        <v>796043.14494974748</v>
      </c>
      <c r="S100" s="159">
        <f t="shared" si="44"/>
        <v>3093389.8129863557</v>
      </c>
      <c r="T100" s="159">
        <f t="shared" si="44"/>
        <v>540337.09308684152</v>
      </c>
      <c r="U100" s="159">
        <f t="shared" si="44"/>
        <v>246603.20515662312</v>
      </c>
      <c r="V100" s="159">
        <f t="shared" si="44"/>
        <v>282822.67146561109</v>
      </c>
      <c r="W100" s="159">
        <f t="shared" si="44"/>
        <v>234407.539713103</v>
      </c>
      <c r="X100" s="159">
        <f t="shared" si="44"/>
        <v>413490.01500654325</v>
      </c>
      <c r="Y100" s="159">
        <f t="shared" si="44"/>
        <v>0</v>
      </c>
      <c r="Z100" s="159">
        <f t="shared" si="44"/>
        <v>0</v>
      </c>
      <c r="AA100" s="159">
        <f t="shared" si="44"/>
        <v>566905.59440602199</v>
      </c>
      <c r="AB100" s="159">
        <f t="shared" si="44"/>
        <v>167814.45288865746</v>
      </c>
      <c r="AC100" s="159">
        <f t="shared" si="44"/>
        <v>1780434.5546815745</v>
      </c>
      <c r="AD100" s="159">
        <f t="shared" si="44"/>
        <v>476141.77958111704</v>
      </c>
      <c r="AE100" s="159">
        <f t="shared" si="44"/>
        <v>0</v>
      </c>
      <c r="AF100" s="159">
        <f t="shared" si="44"/>
        <v>0</v>
      </c>
      <c r="AG100" s="159">
        <f t="shared" si="44"/>
        <v>0</v>
      </c>
      <c r="AH100" s="159">
        <f t="shared" si="44"/>
        <v>0</v>
      </c>
      <c r="AI100" s="159">
        <f t="shared" si="44"/>
        <v>0</v>
      </c>
      <c r="AJ100" s="159">
        <f t="shared" si="44"/>
        <v>0</v>
      </c>
      <c r="AK100" s="159">
        <f t="shared" si="44"/>
        <v>0</v>
      </c>
      <c r="AL100" s="159">
        <f t="shared" si="44"/>
        <v>0</v>
      </c>
      <c r="AM100" s="159">
        <f t="shared" si="44"/>
        <v>0</v>
      </c>
      <c r="AN100" s="159">
        <f t="shared" si="44"/>
        <v>0</v>
      </c>
      <c r="AO100" s="159">
        <f t="shared" si="44"/>
        <v>0</v>
      </c>
      <c r="AP100" s="159">
        <f t="shared" ref="AP100" si="45">AP$69 * $H84</f>
        <v>0</v>
      </c>
      <c r="AQ100" s="159">
        <f t="shared" si="44"/>
        <v>0</v>
      </c>
      <c r="AR100" s="69"/>
      <c r="AS100" s="68"/>
      <c r="AT100" s="37"/>
    </row>
    <row r="101" spans="1:46" x14ac:dyDescent="0.25">
      <c r="A101" s="68"/>
      <c r="B101" s="68"/>
      <c r="C101" s="68"/>
      <c r="D101" s="68"/>
      <c r="E101" s="68"/>
      <c r="F101" s="112" t="s">
        <v>166</v>
      </c>
      <c r="G101" s="112" t="str">
        <f>G$19</f>
        <v>£ per year</v>
      </c>
      <c r="H101" s="141"/>
      <c r="I101" s="142"/>
      <c r="J101" s="160">
        <f t="shared" ref="J101:AQ101" si="46">J$69 * $H85</f>
        <v>0</v>
      </c>
      <c r="K101" s="160">
        <f t="shared" si="46"/>
        <v>-579833.87204577436</v>
      </c>
      <c r="L101" s="160">
        <f t="shared" si="46"/>
        <v>1135251.4141002812</v>
      </c>
      <c r="M101" s="160">
        <f t="shared" si="46"/>
        <v>-384444.42500592733</v>
      </c>
      <c r="N101" s="160">
        <f t="shared" si="46"/>
        <v>-379423.59008729109</v>
      </c>
      <c r="O101" s="160">
        <f t="shared" si="46"/>
        <v>-25622.890268683746</v>
      </c>
      <c r="P101" s="160">
        <f t="shared" si="46"/>
        <v>222235.17858251394</v>
      </c>
      <c r="Q101" s="160">
        <f t="shared" si="46"/>
        <v>2367343.8399530598</v>
      </c>
      <c r="R101" s="160">
        <f t="shared" si="46"/>
        <v>1075197.8280799964</v>
      </c>
      <c r="S101" s="160">
        <f t="shared" si="46"/>
        <v>4178173.0417861706</v>
      </c>
      <c r="T101" s="160">
        <f t="shared" si="46"/>
        <v>729821.3326800348</v>
      </c>
      <c r="U101" s="160">
        <f t="shared" si="46"/>
        <v>333081.48215848918</v>
      </c>
      <c r="V101" s="160">
        <f t="shared" si="46"/>
        <v>382002.31233798765</v>
      </c>
      <c r="W101" s="160">
        <f t="shared" si="46"/>
        <v>316609.0672145845</v>
      </c>
      <c r="X101" s="160">
        <f t="shared" si="46"/>
        <v>558491.79644134245</v>
      </c>
      <c r="Y101" s="160">
        <f t="shared" si="46"/>
        <v>0</v>
      </c>
      <c r="Z101" s="160">
        <f t="shared" si="46"/>
        <v>0</v>
      </c>
      <c r="AA101" s="160">
        <f t="shared" si="46"/>
        <v>765706.81840396079</v>
      </c>
      <c r="AB101" s="160">
        <f t="shared" si="46"/>
        <v>226663.26116998066</v>
      </c>
      <c r="AC101" s="160">
        <f t="shared" si="46"/>
        <v>2404793.4818320074</v>
      </c>
      <c r="AD101" s="160">
        <f t="shared" si="46"/>
        <v>643114.14589981735</v>
      </c>
      <c r="AE101" s="160">
        <f t="shared" si="46"/>
        <v>0</v>
      </c>
      <c r="AF101" s="160">
        <f t="shared" si="46"/>
        <v>0</v>
      </c>
      <c r="AG101" s="160">
        <f t="shared" si="46"/>
        <v>0</v>
      </c>
      <c r="AH101" s="160">
        <f t="shared" si="46"/>
        <v>0</v>
      </c>
      <c r="AI101" s="160">
        <f t="shared" si="46"/>
        <v>0</v>
      </c>
      <c r="AJ101" s="160">
        <f t="shared" si="46"/>
        <v>0</v>
      </c>
      <c r="AK101" s="160">
        <f t="shared" si="46"/>
        <v>0</v>
      </c>
      <c r="AL101" s="160">
        <f t="shared" si="46"/>
        <v>0</v>
      </c>
      <c r="AM101" s="160">
        <f t="shared" si="46"/>
        <v>0</v>
      </c>
      <c r="AN101" s="160">
        <f t="shared" si="46"/>
        <v>0</v>
      </c>
      <c r="AO101" s="160">
        <f t="shared" si="46"/>
        <v>0</v>
      </c>
      <c r="AP101" s="160">
        <f t="shared" ref="AP101" si="47">AP$69 * $H85</f>
        <v>0</v>
      </c>
      <c r="AQ101" s="160">
        <f t="shared" si="46"/>
        <v>0</v>
      </c>
      <c r="AR101" s="69"/>
      <c r="AS101" s="68"/>
      <c r="AT101" s="37"/>
    </row>
    <row r="102" spans="1:46" x14ac:dyDescent="0.25">
      <c r="A102" s="68"/>
      <c r="B102" s="68"/>
      <c r="C102" s="68"/>
      <c r="D102" s="68"/>
      <c r="E102" s="68"/>
      <c r="F102" s="68"/>
      <c r="G102" s="68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8"/>
      <c r="AT102" s="37"/>
    </row>
    <row r="103" spans="1:46" s="17" customFormat="1" x14ac:dyDescent="0.25">
      <c r="A103" s="68"/>
      <c r="B103" s="102" t="s">
        <v>746</v>
      </c>
      <c r="C103" s="102"/>
      <c r="D103" s="102"/>
      <c r="E103" s="102"/>
      <c r="F103" s="102"/>
      <c r="G103" s="102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2"/>
      <c r="AT103" s="37"/>
    </row>
    <row r="104" spans="1:46" s="17" customFormat="1" x14ac:dyDescent="0.25">
      <c r="A104" s="68"/>
      <c r="B104" s="68"/>
      <c r="C104" s="68"/>
      <c r="D104" s="68"/>
      <c r="E104" s="68"/>
      <c r="F104" s="68"/>
      <c r="G104" s="68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8"/>
      <c r="AT104" s="37"/>
    </row>
    <row r="105" spans="1:46" s="17" customFormat="1" x14ac:dyDescent="0.25">
      <c r="A105" s="68"/>
      <c r="B105" s="68"/>
      <c r="C105" s="104" t="s">
        <v>747</v>
      </c>
      <c r="D105" s="104"/>
      <c r="E105" s="68"/>
      <c r="F105" s="68"/>
      <c r="G105" s="68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8"/>
      <c r="AT105" s="37"/>
    </row>
    <row r="106" spans="1:46" s="17" customFormat="1" x14ac:dyDescent="0.25">
      <c r="A106" s="68"/>
      <c r="B106" s="68"/>
      <c r="C106" s="104"/>
      <c r="D106" s="104"/>
      <c r="E106" s="68"/>
      <c r="F106" s="68"/>
      <c r="G106" s="68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8"/>
      <c r="AT106" s="37"/>
    </row>
    <row r="107" spans="1:46" s="1" customFormat="1" x14ac:dyDescent="0.25">
      <c r="A107" s="68"/>
      <c r="B107" s="68"/>
      <c r="C107" s="105" t="s">
        <v>744</v>
      </c>
      <c r="D107" s="105"/>
      <c r="E107" s="105"/>
      <c r="F107" s="105"/>
      <c r="G107" s="105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5"/>
      <c r="AT107" s="37"/>
    </row>
    <row r="108" spans="1:46" s="17" customFormat="1" x14ac:dyDescent="0.25">
      <c r="A108" s="68"/>
      <c r="B108" s="68"/>
      <c r="C108" s="104"/>
      <c r="D108" s="104"/>
      <c r="E108" s="68"/>
      <c r="F108" s="68"/>
      <c r="G108" s="68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8"/>
      <c r="AT108" s="37"/>
    </row>
    <row r="109" spans="1:46" s="17" customFormat="1" x14ac:dyDescent="0.25">
      <c r="A109" s="68"/>
      <c r="B109" s="68"/>
      <c r="C109" s="104"/>
      <c r="D109" s="104"/>
      <c r="E109" s="68" t="s">
        <v>248</v>
      </c>
      <c r="F109" s="68"/>
      <c r="G109" s="68"/>
      <c r="H109" s="69"/>
      <c r="I109" s="69" t="s">
        <v>314</v>
      </c>
      <c r="J109" s="125">
        <f t="shared" ref="J109:AQ109" si="48">J62-J69</f>
        <v>-34458247.0028034</v>
      </c>
      <c r="K109" s="125">
        <f t="shared" si="48"/>
        <v>0</v>
      </c>
      <c r="L109" s="125">
        <f t="shared" si="48"/>
        <v>0</v>
      </c>
      <c r="M109" s="125">
        <f t="shared" si="48"/>
        <v>0</v>
      </c>
      <c r="N109" s="125">
        <f t="shared" si="48"/>
        <v>0</v>
      </c>
      <c r="O109" s="125">
        <f t="shared" si="48"/>
        <v>0</v>
      </c>
      <c r="P109" s="125">
        <f t="shared" si="48"/>
        <v>0</v>
      </c>
      <c r="Q109" s="125">
        <f t="shared" si="48"/>
        <v>0</v>
      </c>
      <c r="R109" s="125">
        <f t="shared" si="48"/>
        <v>0</v>
      </c>
      <c r="S109" s="125">
        <f t="shared" si="48"/>
        <v>0</v>
      </c>
      <c r="T109" s="125">
        <f t="shared" si="48"/>
        <v>0</v>
      </c>
      <c r="U109" s="125">
        <f t="shared" si="48"/>
        <v>0</v>
      </c>
      <c r="V109" s="125">
        <f t="shared" si="48"/>
        <v>0</v>
      </c>
      <c r="W109" s="125">
        <f t="shared" si="48"/>
        <v>0</v>
      </c>
      <c r="X109" s="125">
        <f t="shared" si="48"/>
        <v>0</v>
      </c>
      <c r="Y109" s="125">
        <f t="shared" si="48"/>
        <v>12846120.169989644</v>
      </c>
      <c r="Z109" s="125">
        <f t="shared" si="48"/>
        <v>6905002.6314811837</v>
      </c>
      <c r="AA109" s="125">
        <f t="shared" si="48"/>
        <v>0</v>
      </c>
      <c r="AB109" s="125">
        <f t="shared" si="48"/>
        <v>0</v>
      </c>
      <c r="AC109" s="125">
        <f t="shared" si="48"/>
        <v>0</v>
      </c>
      <c r="AD109" s="125">
        <f t="shared" si="48"/>
        <v>0</v>
      </c>
      <c r="AE109" s="125">
        <f t="shared" si="48"/>
        <v>15445248</v>
      </c>
      <c r="AF109" s="125">
        <f t="shared" si="48"/>
        <v>0</v>
      </c>
      <c r="AG109" s="125">
        <f t="shared" si="48"/>
        <v>617969.58946554409</v>
      </c>
      <c r="AH109" s="125">
        <f t="shared" si="48"/>
        <v>15206595.222076548</v>
      </c>
      <c r="AI109" s="125">
        <f t="shared" si="48"/>
        <v>-434302.39645676891</v>
      </c>
      <c r="AJ109" s="125">
        <f t="shared" si="48"/>
        <v>932219.99999999988</v>
      </c>
      <c r="AK109" s="125">
        <f t="shared" si="48"/>
        <v>11957154.855261128</v>
      </c>
      <c r="AL109" s="125">
        <f t="shared" si="48"/>
        <v>59102484.352201089</v>
      </c>
      <c r="AM109" s="125">
        <f t="shared" si="48"/>
        <v>17027400</v>
      </c>
      <c r="AN109" s="125">
        <f t="shared" si="48"/>
        <v>9083000</v>
      </c>
      <c r="AO109" s="125">
        <f t="shared" si="48"/>
        <v>0</v>
      </c>
      <c r="AP109" s="125">
        <f t="shared" si="48"/>
        <v>1051200.0000000002</v>
      </c>
      <c r="AQ109" s="125">
        <f t="shared" si="48"/>
        <v>-27310923.587606002</v>
      </c>
      <c r="AR109" s="69"/>
      <c r="AS109" s="68" t="s">
        <v>750</v>
      </c>
      <c r="AT109" s="37"/>
    </row>
    <row r="110" spans="1:46" s="1" customFormat="1" x14ac:dyDescent="0.25">
      <c r="A110" s="68"/>
      <c r="B110" s="68"/>
      <c r="C110" s="104"/>
      <c r="D110" s="104"/>
      <c r="E110" s="68"/>
      <c r="F110" s="68"/>
      <c r="G110" s="68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8"/>
      <c r="AT110" s="37"/>
    </row>
    <row r="111" spans="1:46" s="17" customFormat="1" x14ac:dyDescent="0.25">
      <c r="A111" s="68"/>
      <c r="B111" s="68"/>
      <c r="C111" s="68"/>
      <c r="D111" s="68"/>
      <c r="E111" s="110" t="str">
        <f>'Fixed inputs'!E53</f>
        <v>Allocation rules allocation key, by cost category</v>
      </c>
      <c r="F111" s="68"/>
      <c r="G111" s="110" t="str">
        <f>'Fixed inputs'!G100</f>
        <v>%</v>
      </c>
      <c r="H111" s="125"/>
      <c r="I111" s="125"/>
      <c r="J111" s="155"/>
      <c r="K111" s="147" t="str">
        <f>'Fixed inputs'!H55</f>
        <v>MEAV</v>
      </c>
      <c r="L111" s="147" t="str">
        <f>'Fixed inputs'!H56</f>
        <v>MEAV</v>
      </c>
      <c r="M111" s="147" t="str">
        <f>'Fixed inputs'!H57</f>
        <v>MEAV</v>
      </c>
      <c r="N111" s="147" t="str">
        <f>'Fixed inputs'!H58</f>
        <v>MEAV</v>
      </c>
      <c r="O111" s="147" t="str">
        <f>'Fixed inputs'!H59</f>
        <v>MEAV</v>
      </c>
      <c r="P111" s="147" t="str">
        <f>'Fixed inputs'!H60</f>
        <v>MEAV</v>
      </c>
      <c r="Q111" s="147" t="str">
        <f>'Fixed inputs'!H61</f>
        <v>MEAV</v>
      </c>
      <c r="R111" s="147" t="str">
        <f>'Fixed inputs'!H62</f>
        <v>MEAV</v>
      </c>
      <c r="S111" s="147" t="str">
        <f>'Fixed inputs'!H63</f>
        <v>MEAV</v>
      </c>
      <c r="T111" s="147" t="str">
        <f>'Fixed inputs'!H64</f>
        <v>MEAV</v>
      </c>
      <c r="U111" s="147" t="str">
        <f>'Fixed inputs'!H65</f>
        <v>MEAV</v>
      </c>
      <c r="V111" s="147" t="str">
        <f>'Fixed inputs'!H66</f>
        <v>MEAV</v>
      </c>
      <c r="W111" s="147" t="str">
        <f>'Fixed inputs'!H67</f>
        <v>MEAV</v>
      </c>
      <c r="X111" s="147" t="str">
        <f>'Fixed inputs'!H68</f>
        <v>MEAV</v>
      </c>
      <c r="Y111" s="147" t="str">
        <f>'Fixed inputs'!H69</f>
        <v>Do not allocate</v>
      </c>
      <c r="Z111" s="147" t="str">
        <f>'Fixed inputs'!H70</f>
        <v>Do not allocate</v>
      </c>
      <c r="AA111" s="147" t="str">
        <f>'Fixed inputs'!H71</f>
        <v>MEAV</v>
      </c>
      <c r="AB111" s="147" t="str">
        <f>'Fixed inputs'!H72</f>
        <v>MEAV</v>
      </c>
      <c r="AC111" s="147" t="str">
        <f>'Fixed inputs'!H73</f>
        <v>MEAV</v>
      </c>
      <c r="AD111" s="147" t="str">
        <f>'Fixed inputs'!H74</f>
        <v>MEAV</v>
      </c>
      <c r="AE111" s="147" t="str">
        <f>'Fixed inputs'!H75</f>
        <v>Do not allocate</v>
      </c>
      <c r="AF111" s="147" t="str">
        <f>'Fixed inputs'!H76</f>
        <v>Do not allocate</v>
      </c>
      <c r="AG111" s="147" t="str">
        <f>'Fixed inputs'!H77</f>
        <v>Do not allocate</v>
      </c>
      <c r="AH111" s="147" t="str">
        <f>'Fixed inputs'!H78</f>
        <v>Do not allocate</v>
      </c>
      <c r="AI111" s="147" t="str">
        <f>'Fixed inputs'!H79</f>
        <v>Do not allocate</v>
      </c>
      <c r="AJ111" s="147" t="str">
        <f>'Fixed inputs'!H80</f>
        <v>Do not allocate</v>
      </c>
      <c r="AK111" s="147" t="str">
        <f>'Fixed inputs'!H81</f>
        <v>Do not allocate</v>
      </c>
      <c r="AL111" s="147" t="str">
        <f>'Fixed inputs'!H82</f>
        <v>Do not allocate</v>
      </c>
      <c r="AM111" s="147" t="str">
        <f>'Fixed inputs'!H83</f>
        <v>Do not allocate</v>
      </c>
      <c r="AN111" s="147" t="str">
        <f>'Fixed inputs'!H84</f>
        <v>Deduct from revenue</v>
      </c>
      <c r="AO111" s="147" t="str">
        <f>'Fixed inputs'!H85</f>
        <v>Do not allocate</v>
      </c>
      <c r="AP111" s="147" t="str">
        <f>'Fixed inputs'!H86</f>
        <v>LV Services</v>
      </c>
      <c r="AQ111" s="147" t="str">
        <f>'Fixed inputs'!H87</f>
        <v>Do not allocate</v>
      </c>
      <c r="AR111" s="69"/>
      <c r="AS111" s="68"/>
      <c r="AT111" s="37"/>
    </row>
    <row r="112" spans="1:46" s="17" customFormat="1" x14ac:dyDescent="0.25">
      <c r="A112" s="68"/>
      <c r="B112" s="68"/>
      <c r="C112" s="68"/>
      <c r="D112" s="68"/>
      <c r="E112" s="104"/>
      <c r="F112" s="68"/>
      <c r="G112" s="68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8"/>
      <c r="AT112" s="37"/>
    </row>
    <row r="113" spans="1:46" s="17" customFormat="1" x14ac:dyDescent="0.25">
      <c r="A113" s="68"/>
      <c r="B113" s="68"/>
      <c r="C113" s="68"/>
      <c r="D113" s="68"/>
      <c r="E113" s="110" t="str">
        <f>'Fixed inputs'!E51</f>
        <v>LV Services allocation option name</v>
      </c>
      <c r="F113" s="68"/>
      <c r="G113" s="110" t="s">
        <v>354</v>
      </c>
      <c r="H113" s="147" t="str">
        <f>'Fixed inputs'!H51</f>
        <v>LV Services</v>
      </c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69"/>
      <c r="AS113" s="68"/>
      <c r="AT113" s="37"/>
    </row>
    <row r="114" spans="1:46" s="17" customFormat="1" x14ac:dyDescent="0.25">
      <c r="A114" s="110"/>
      <c r="B114" s="68"/>
      <c r="C114" s="68"/>
      <c r="D114" s="68"/>
      <c r="E114" s="215" t="s">
        <v>742</v>
      </c>
      <c r="F114" s="96"/>
      <c r="G114" s="110" t="s">
        <v>191</v>
      </c>
      <c r="H114" s="163"/>
      <c r="I114" s="164" t="s">
        <v>314</v>
      </c>
      <c r="J114" s="165">
        <f t="shared" ref="J114:AQ114" si="49">IF($H113 = J111, 1, 0)</f>
        <v>0</v>
      </c>
      <c r="K114" s="165">
        <f t="shared" si="49"/>
        <v>0</v>
      </c>
      <c r="L114" s="165">
        <f t="shared" si="49"/>
        <v>0</v>
      </c>
      <c r="M114" s="165">
        <f t="shared" si="49"/>
        <v>0</v>
      </c>
      <c r="N114" s="165">
        <f t="shared" si="49"/>
        <v>0</v>
      </c>
      <c r="O114" s="165">
        <f t="shared" si="49"/>
        <v>0</v>
      </c>
      <c r="P114" s="165">
        <f t="shared" si="49"/>
        <v>0</v>
      </c>
      <c r="Q114" s="165">
        <f t="shared" si="49"/>
        <v>0</v>
      </c>
      <c r="R114" s="165">
        <f t="shared" si="49"/>
        <v>0</v>
      </c>
      <c r="S114" s="165">
        <f t="shared" si="49"/>
        <v>0</v>
      </c>
      <c r="T114" s="165">
        <f t="shared" si="49"/>
        <v>0</v>
      </c>
      <c r="U114" s="165">
        <f t="shared" si="49"/>
        <v>0</v>
      </c>
      <c r="V114" s="165">
        <f t="shared" si="49"/>
        <v>0</v>
      </c>
      <c r="W114" s="165">
        <f t="shared" si="49"/>
        <v>0</v>
      </c>
      <c r="X114" s="165">
        <f t="shared" si="49"/>
        <v>0</v>
      </c>
      <c r="Y114" s="165">
        <f t="shared" si="49"/>
        <v>0</v>
      </c>
      <c r="Z114" s="165">
        <f t="shared" si="49"/>
        <v>0</v>
      </c>
      <c r="AA114" s="165">
        <f t="shared" si="49"/>
        <v>0</v>
      </c>
      <c r="AB114" s="165">
        <f t="shared" si="49"/>
        <v>0</v>
      </c>
      <c r="AC114" s="165">
        <f t="shared" si="49"/>
        <v>0</v>
      </c>
      <c r="AD114" s="165">
        <f t="shared" si="49"/>
        <v>0</v>
      </c>
      <c r="AE114" s="165">
        <f t="shared" si="49"/>
        <v>0</v>
      </c>
      <c r="AF114" s="165">
        <f t="shared" si="49"/>
        <v>0</v>
      </c>
      <c r="AG114" s="165">
        <f t="shared" si="49"/>
        <v>0</v>
      </c>
      <c r="AH114" s="165">
        <f t="shared" si="49"/>
        <v>0</v>
      </c>
      <c r="AI114" s="165">
        <f t="shared" si="49"/>
        <v>0</v>
      </c>
      <c r="AJ114" s="165">
        <f t="shared" si="49"/>
        <v>0</v>
      </c>
      <c r="AK114" s="165">
        <f t="shared" si="49"/>
        <v>0</v>
      </c>
      <c r="AL114" s="165">
        <f t="shared" si="49"/>
        <v>0</v>
      </c>
      <c r="AM114" s="165">
        <f t="shared" si="49"/>
        <v>0</v>
      </c>
      <c r="AN114" s="165">
        <f t="shared" si="49"/>
        <v>0</v>
      </c>
      <c r="AO114" s="165">
        <f t="shared" si="49"/>
        <v>0</v>
      </c>
      <c r="AP114" s="165">
        <f t="shared" si="49"/>
        <v>1</v>
      </c>
      <c r="AQ114" s="165">
        <f t="shared" si="49"/>
        <v>0</v>
      </c>
      <c r="AR114" s="69"/>
      <c r="AS114" s="68" t="s">
        <v>750</v>
      </c>
      <c r="AT114" s="37"/>
    </row>
    <row r="115" spans="1:46" s="17" customFormat="1" x14ac:dyDescent="0.25">
      <c r="A115" s="68"/>
      <c r="B115" s="68"/>
      <c r="C115" s="68"/>
      <c r="D115" s="68"/>
      <c r="E115" s="104"/>
      <c r="F115" s="68"/>
      <c r="G115" s="68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8"/>
      <c r="AT115" s="37"/>
    </row>
    <row r="116" spans="1:46" s="17" customFormat="1" x14ac:dyDescent="0.25">
      <c r="A116" s="110"/>
      <c r="B116" s="68"/>
      <c r="C116" s="68"/>
      <c r="D116" s="68"/>
      <c r="E116" s="211" t="s">
        <v>748</v>
      </c>
      <c r="F116" s="68"/>
      <c r="G116" s="110" t="str">
        <f>G$19</f>
        <v>£ per year</v>
      </c>
      <c r="H116" s="125"/>
      <c r="I116" s="138" t="s">
        <v>314</v>
      </c>
      <c r="J116" s="125">
        <f>J109 * J114</f>
        <v>0</v>
      </c>
      <c r="K116" s="125">
        <f t="shared" ref="K116:AQ116" si="50">K109 * K114</f>
        <v>0</v>
      </c>
      <c r="L116" s="125">
        <f t="shared" si="50"/>
        <v>0</v>
      </c>
      <c r="M116" s="125">
        <f t="shared" si="50"/>
        <v>0</v>
      </c>
      <c r="N116" s="125">
        <f t="shared" si="50"/>
        <v>0</v>
      </c>
      <c r="O116" s="125">
        <f t="shared" si="50"/>
        <v>0</v>
      </c>
      <c r="P116" s="125">
        <f t="shared" si="50"/>
        <v>0</v>
      </c>
      <c r="Q116" s="125">
        <f t="shared" si="50"/>
        <v>0</v>
      </c>
      <c r="R116" s="125">
        <f t="shared" si="50"/>
        <v>0</v>
      </c>
      <c r="S116" s="125">
        <f t="shared" si="50"/>
        <v>0</v>
      </c>
      <c r="T116" s="125">
        <f t="shared" si="50"/>
        <v>0</v>
      </c>
      <c r="U116" s="125">
        <f t="shared" si="50"/>
        <v>0</v>
      </c>
      <c r="V116" s="125">
        <f t="shared" si="50"/>
        <v>0</v>
      </c>
      <c r="W116" s="125">
        <f t="shared" si="50"/>
        <v>0</v>
      </c>
      <c r="X116" s="125">
        <f t="shared" si="50"/>
        <v>0</v>
      </c>
      <c r="Y116" s="125">
        <f t="shared" si="50"/>
        <v>0</v>
      </c>
      <c r="Z116" s="125">
        <f t="shared" si="50"/>
        <v>0</v>
      </c>
      <c r="AA116" s="125">
        <f t="shared" si="50"/>
        <v>0</v>
      </c>
      <c r="AB116" s="125">
        <f t="shared" si="50"/>
        <v>0</v>
      </c>
      <c r="AC116" s="125">
        <f t="shared" si="50"/>
        <v>0</v>
      </c>
      <c r="AD116" s="125">
        <f t="shared" si="50"/>
        <v>0</v>
      </c>
      <c r="AE116" s="125">
        <f t="shared" si="50"/>
        <v>0</v>
      </c>
      <c r="AF116" s="125">
        <f t="shared" si="50"/>
        <v>0</v>
      </c>
      <c r="AG116" s="125">
        <f t="shared" si="50"/>
        <v>0</v>
      </c>
      <c r="AH116" s="125">
        <f t="shared" si="50"/>
        <v>0</v>
      </c>
      <c r="AI116" s="125">
        <f t="shared" si="50"/>
        <v>0</v>
      </c>
      <c r="AJ116" s="125">
        <f t="shared" si="50"/>
        <v>0</v>
      </c>
      <c r="AK116" s="125">
        <f t="shared" si="50"/>
        <v>0</v>
      </c>
      <c r="AL116" s="125">
        <f t="shared" si="50"/>
        <v>0</v>
      </c>
      <c r="AM116" s="125">
        <f t="shared" si="50"/>
        <v>0</v>
      </c>
      <c r="AN116" s="125">
        <f t="shared" si="50"/>
        <v>0</v>
      </c>
      <c r="AO116" s="125">
        <f t="shared" si="50"/>
        <v>0</v>
      </c>
      <c r="AP116" s="125">
        <f t="shared" si="50"/>
        <v>1051200.0000000002</v>
      </c>
      <c r="AQ116" s="125">
        <f t="shared" si="50"/>
        <v>0</v>
      </c>
      <c r="AR116" s="69"/>
      <c r="AS116" s="68" t="s">
        <v>750</v>
      </c>
      <c r="AT116" s="37"/>
    </row>
    <row r="117" spans="1:46" s="17" customFormat="1" x14ac:dyDescent="0.25">
      <c r="A117" s="110"/>
      <c r="B117" s="68"/>
      <c r="C117" s="68"/>
      <c r="D117" s="68"/>
      <c r="E117" s="211"/>
      <c r="F117" s="68"/>
      <c r="G117" s="110"/>
      <c r="H117" s="125"/>
      <c r="I117" s="138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  <c r="AG117" s="125"/>
      <c r="AH117" s="125"/>
      <c r="AI117" s="125"/>
      <c r="AJ117" s="125"/>
      <c r="AK117" s="125"/>
      <c r="AL117" s="125"/>
      <c r="AM117" s="125"/>
      <c r="AN117" s="125"/>
      <c r="AO117" s="125"/>
      <c r="AP117" s="125"/>
      <c r="AQ117" s="125"/>
      <c r="AR117" s="69"/>
      <c r="AS117" s="68"/>
      <c r="AT117" s="37"/>
    </row>
    <row r="118" spans="1:46" s="17" customFormat="1" x14ac:dyDescent="0.25">
      <c r="A118" s="110"/>
      <c r="B118" s="68"/>
      <c r="C118" s="68"/>
      <c r="D118" s="68"/>
      <c r="E118" s="211" t="s">
        <v>749</v>
      </c>
      <c r="F118" s="68"/>
      <c r="G118" s="211" t="s">
        <v>231</v>
      </c>
      <c r="H118" s="218"/>
      <c r="I118" s="219"/>
      <c r="J118" s="131">
        <f>IF( AND( SUM( J19:J22 ) &lt;&gt; 0, J114 &lt;&gt; 0), 1, 0)</f>
        <v>0</v>
      </c>
      <c r="K118" s="131">
        <f t="shared" ref="K118:AQ118" si="51">IF( AND( SUM( K19:K22 ) &lt;&gt; 0, K114 &lt;&gt; 0), 1, 0)</f>
        <v>0</v>
      </c>
      <c r="L118" s="131">
        <f t="shared" si="51"/>
        <v>0</v>
      </c>
      <c r="M118" s="131">
        <f t="shared" si="51"/>
        <v>0</v>
      </c>
      <c r="N118" s="131">
        <f t="shared" si="51"/>
        <v>0</v>
      </c>
      <c r="O118" s="131">
        <f t="shared" si="51"/>
        <v>0</v>
      </c>
      <c r="P118" s="131">
        <f t="shared" si="51"/>
        <v>0</v>
      </c>
      <c r="Q118" s="131">
        <f t="shared" si="51"/>
        <v>0</v>
      </c>
      <c r="R118" s="131">
        <f t="shared" si="51"/>
        <v>0</v>
      </c>
      <c r="S118" s="131">
        <f t="shared" si="51"/>
        <v>0</v>
      </c>
      <c r="T118" s="131">
        <f t="shared" si="51"/>
        <v>0</v>
      </c>
      <c r="U118" s="131">
        <f t="shared" si="51"/>
        <v>0</v>
      </c>
      <c r="V118" s="131">
        <f t="shared" si="51"/>
        <v>0</v>
      </c>
      <c r="W118" s="131">
        <f t="shared" si="51"/>
        <v>0</v>
      </c>
      <c r="X118" s="131">
        <f t="shared" si="51"/>
        <v>0</v>
      </c>
      <c r="Y118" s="131">
        <f t="shared" si="51"/>
        <v>0</v>
      </c>
      <c r="Z118" s="131">
        <f t="shared" si="51"/>
        <v>0</v>
      </c>
      <c r="AA118" s="131">
        <f t="shared" si="51"/>
        <v>0</v>
      </c>
      <c r="AB118" s="131">
        <f t="shared" si="51"/>
        <v>0</v>
      </c>
      <c r="AC118" s="131">
        <f t="shared" si="51"/>
        <v>0</v>
      </c>
      <c r="AD118" s="131">
        <f t="shared" si="51"/>
        <v>0</v>
      </c>
      <c r="AE118" s="131">
        <f t="shared" si="51"/>
        <v>0</v>
      </c>
      <c r="AF118" s="131">
        <f t="shared" si="51"/>
        <v>0</v>
      </c>
      <c r="AG118" s="131">
        <f t="shared" si="51"/>
        <v>0</v>
      </c>
      <c r="AH118" s="131">
        <f t="shared" si="51"/>
        <v>0</v>
      </c>
      <c r="AI118" s="131">
        <f t="shared" si="51"/>
        <v>0</v>
      </c>
      <c r="AJ118" s="131">
        <f t="shared" si="51"/>
        <v>0</v>
      </c>
      <c r="AK118" s="131">
        <f t="shared" si="51"/>
        <v>0</v>
      </c>
      <c r="AL118" s="131">
        <f t="shared" si="51"/>
        <v>0</v>
      </c>
      <c r="AM118" s="131">
        <f t="shared" si="51"/>
        <v>0</v>
      </c>
      <c r="AN118" s="131">
        <f t="shared" si="51"/>
        <v>0</v>
      </c>
      <c r="AO118" s="131">
        <f t="shared" si="51"/>
        <v>0</v>
      </c>
      <c r="AP118" s="131">
        <f t="shared" si="51"/>
        <v>0</v>
      </c>
      <c r="AQ118" s="131">
        <f t="shared" si="51"/>
        <v>0</v>
      </c>
      <c r="AR118" s="69"/>
      <c r="AS118" s="68"/>
      <c r="AT118" s="37"/>
    </row>
    <row r="119" spans="1:46" s="17" customFormat="1" x14ac:dyDescent="0.25">
      <c r="A119" s="110"/>
      <c r="B119" s="68"/>
      <c r="C119" s="68"/>
      <c r="D119" s="68"/>
      <c r="E119" s="211" t="s">
        <v>232</v>
      </c>
      <c r="F119" s="68"/>
      <c r="G119" s="211" t="s">
        <v>231</v>
      </c>
      <c r="H119" s="131">
        <f>SUM(J118:AQ118)</f>
        <v>0</v>
      </c>
      <c r="I119" s="219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69"/>
      <c r="AS119" s="68"/>
      <c r="AT119" s="37"/>
    </row>
    <row r="120" spans="1:46" s="17" customFormat="1" x14ac:dyDescent="0.25">
      <c r="A120" s="68"/>
      <c r="B120" s="68"/>
      <c r="C120" s="68"/>
      <c r="D120" s="68"/>
      <c r="E120" s="104"/>
      <c r="F120" s="68"/>
      <c r="G120" s="68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8"/>
      <c r="AT120" s="37"/>
    </row>
    <row r="121" spans="1:46" x14ac:dyDescent="0.25">
      <c r="A121" s="68"/>
      <c r="B121" s="102" t="s">
        <v>271</v>
      </c>
      <c r="C121" s="102"/>
      <c r="D121" s="102"/>
      <c r="E121" s="102"/>
      <c r="F121" s="102"/>
      <c r="G121" s="102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2"/>
      <c r="AT121" s="37"/>
    </row>
    <row r="122" spans="1:46" x14ac:dyDescent="0.25">
      <c r="A122" s="68"/>
      <c r="B122" s="68"/>
      <c r="C122" s="68"/>
      <c r="D122" s="68"/>
      <c r="E122" s="68"/>
      <c r="F122" s="68"/>
      <c r="G122" s="68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8"/>
      <c r="AT122" s="37"/>
    </row>
    <row r="123" spans="1:46" x14ac:dyDescent="0.25">
      <c r="A123" s="68"/>
      <c r="B123" s="68"/>
      <c r="C123" s="104" t="s">
        <v>716</v>
      </c>
      <c r="D123" s="104"/>
      <c r="E123" s="68"/>
      <c r="F123" s="68"/>
      <c r="G123" s="68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8"/>
      <c r="AT123" s="37"/>
    </row>
    <row r="124" spans="1:46" x14ac:dyDescent="0.25">
      <c r="A124" s="68"/>
      <c r="B124" s="68"/>
      <c r="C124" s="104" t="s">
        <v>458</v>
      </c>
      <c r="D124" s="104"/>
      <c r="E124" s="68"/>
      <c r="F124" s="68"/>
      <c r="G124" s="68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8"/>
      <c r="AT124" s="37"/>
    </row>
    <row r="125" spans="1:46" x14ac:dyDescent="0.25">
      <c r="A125" s="68"/>
      <c r="B125" s="68"/>
      <c r="C125" s="104"/>
      <c r="D125" s="104"/>
      <c r="E125" s="68"/>
      <c r="F125" s="68"/>
      <c r="G125" s="68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8"/>
      <c r="AT125" s="37"/>
    </row>
    <row r="126" spans="1:46" s="17" customFormat="1" x14ac:dyDescent="0.25">
      <c r="A126" s="68"/>
      <c r="B126" s="68"/>
      <c r="C126" s="105" t="s">
        <v>743</v>
      </c>
      <c r="D126" s="105"/>
      <c r="E126" s="105"/>
      <c r="F126" s="105"/>
      <c r="G126" s="105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5"/>
      <c r="AT126" s="37"/>
    </row>
    <row r="127" spans="1:46" s="17" customFormat="1" x14ac:dyDescent="0.25">
      <c r="A127" s="68"/>
      <c r="B127" s="68"/>
      <c r="C127" s="104"/>
      <c r="D127" s="104"/>
      <c r="E127" s="68"/>
      <c r="F127" s="68"/>
      <c r="G127" s="68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8"/>
      <c r="AT127" s="37"/>
    </row>
    <row r="128" spans="1:46" x14ac:dyDescent="0.25">
      <c r="A128" s="110"/>
      <c r="B128" s="68"/>
      <c r="C128" s="68"/>
      <c r="D128" s="68"/>
      <c r="E128" s="107" t="s">
        <v>269</v>
      </c>
      <c r="F128" s="68"/>
      <c r="G128" s="68"/>
      <c r="H128" s="69"/>
      <c r="I128" s="127" t="s">
        <v>314</v>
      </c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110" t="s">
        <v>604</v>
      </c>
      <c r="AT128" s="37"/>
    </row>
    <row r="129" spans="1:46" x14ac:dyDescent="0.25">
      <c r="A129" s="68"/>
      <c r="B129" s="68"/>
      <c r="C129" s="68"/>
      <c r="D129" s="68"/>
      <c r="E129" s="68"/>
      <c r="F129" s="108" t="s">
        <v>287</v>
      </c>
      <c r="G129" s="108" t="str">
        <f>G$19</f>
        <v>£ per year</v>
      </c>
      <c r="H129" s="140"/>
      <c r="I129" s="140"/>
      <c r="J129" s="216">
        <f t="shared" ref="J129:AQ129" si="52">J45 + J90 + J116</f>
        <v>0</v>
      </c>
      <c r="K129" s="216">
        <f t="shared" si="52"/>
        <v>7069561.6786366142</v>
      </c>
      <c r="L129" s="216">
        <f t="shared" si="52"/>
        <v>842971.6299938435</v>
      </c>
      <c r="M129" s="216">
        <f t="shared" si="52"/>
        <v>4362764.3777793171</v>
      </c>
      <c r="N129" s="216">
        <f t="shared" si="52"/>
        <v>168376.39876871719</v>
      </c>
      <c r="O129" s="216">
        <f t="shared" si="52"/>
        <v>291017.97719043249</v>
      </c>
      <c r="P129" s="216">
        <f t="shared" si="52"/>
        <v>165018.90982460944</v>
      </c>
      <c r="Q129" s="216">
        <f t="shared" si="52"/>
        <v>1757851.7592974659</v>
      </c>
      <c r="R129" s="216">
        <f t="shared" si="52"/>
        <v>798379.33205373003</v>
      </c>
      <c r="S129" s="216">
        <f t="shared" si="52"/>
        <v>3102468.136736189</v>
      </c>
      <c r="T129" s="216">
        <f t="shared" si="52"/>
        <v>541922.84702075995</v>
      </c>
      <c r="U129" s="216">
        <f t="shared" si="52"/>
        <v>247326.9237532125</v>
      </c>
      <c r="V129" s="216">
        <f t="shared" si="52"/>
        <v>283652.68511748861</v>
      </c>
      <c r="W129" s="216">
        <f t="shared" si="52"/>
        <v>235095.46708843211</v>
      </c>
      <c r="X129" s="216">
        <f t="shared" si="52"/>
        <v>414703.5045602342</v>
      </c>
      <c r="Y129" s="216">
        <f t="shared" si="52"/>
        <v>0</v>
      </c>
      <c r="Z129" s="216">
        <f t="shared" si="52"/>
        <v>0</v>
      </c>
      <c r="AA129" s="216">
        <f t="shared" si="52"/>
        <v>568569.32023197634</v>
      </c>
      <c r="AB129" s="216">
        <f t="shared" si="52"/>
        <v>168306.94624556604</v>
      </c>
      <c r="AC129" s="216">
        <f t="shared" si="52"/>
        <v>1785659.6838376008</v>
      </c>
      <c r="AD129" s="216">
        <f t="shared" si="52"/>
        <v>477539.1363603088</v>
      </c>
      <c r="AE129" s="216">
        <f t="shared" si="52"/>
        <v>0</v>
      </c>
      <c r="AF129" s="216">
        <f t="shared" si="52"/>
        <v>0</v>
      </c>
      <c r="AG129" s="216">
        <f t="shared" si="52"/>
        <v>0</v>
      </c>
      <c r="AH129" s="216">
        <f t="shared" si="52"/>
        <v>0</v>
      </c>
      <c r="AI129" s="216">
        <f t="shared" si="52"/>
        <v>0</v>
      </c>
      <c r="AJ129" s="216">
        <f t="shared" si="52"/>
        <v>0</v>
      </c>
      <c r="AK129" s="216">
        <f t="shared" si="52"/>
        <v>0</v>
      </c>
      <c r="AL129" s="216">
        <f t="shared" si="52"/>
        <v>0</v>
      </c>
      <c r="AM129" s="216">
        <f t="shared" si="52"/>
        <v>0</v>
      </c>
      <c r="AN129" s="216">
        <f t="shared" si="52"/>
        <v>0</v>
      </c>
      <c r="AO129" s="216">
        <f t="shared" si="52"/>
        <v>0</v>
      </c>
      <c r="AP129" s="216">
        <f t="shared" si="52"/>
        <v>1051200.0000000002</v>
      </c>
      <c r="AQ129" s="216">
        <f t="shared" si="52"/>
        <v>0</v>
      </c>
      <c r="AR129" s="69"/>
      <c r="AS129" s="68"/>
      <c r="AT129" s="37"/>
    </row>
    <row r="130" spans="1:46" x14ac:dyDescent="0.25">
      <c r="A130" s="68"/>
      <c r="B130" s="68"/>
      <c r="C130" s="68"/>
      <c r="D130" s="68"/>
      <c r="E130" s="68"/>
      <c r="F130" s="110" t="s">
        <v>288</v>
      </c>
      <c r="G130" s="110" t="str">
        <f>G$19</f>
        <v>£ per year</v>
      </c>
      <c r="H130" s="125"/>
      <c r="I130" s="125"/>
      <c r="J130" s="169">
        <f t="shared" ref="J130:AQ130" si="53">J46 + J91</f>
        <v>5592992.279215375</v>
      </c>
      <c r="K130" s="169">
        <f t="shared" si="53"/>
        <v>7953868.9961817618</v>
      </c>
      <c r="L130" s="169">
        <f t="shared" si="53"/>
        <v>948416.07121559093</v>
      </c>
      <c r="M130" s="169">
        <f t="shared" si="53"/>
        <v>4908487.6686099274</v>
      </c>
      <c r="N130" s="169">
        <f t="shared" si="53"/>
        <v>189438.02724039799</v>
      </c>
      <c r="O130" s="169">
        <f t="shared" si="53"/>
        <v>327420.42170751846</v>
      </c>
      <c r="P130" s="169">
        <f t="shared" si="53"/>
        <v>185660.56147497986</v>
      </c>
      <c r="Q130" s="169">
        <f t="shared" si="53"/>
        <v>1977735.430247508</v>
      </c>
      <c r="R130" s="169">
        <f t="shared" si="53"/>
        <v>898245.87507370359</v>
      </c>
      <c r="S130" s="169">
        <f t="shared" si="53"/>
        <v>3490545.2765194252</v>
      </c>
      <c r="T130" s="169">
        <f t="shared" si="53"/>
        <v>609710.12449986069</v>
      </c>
      <c r="U130" s="169">
        <f t="shared" si="53"/>
        <v>278264.20366433082</v>
      </c>
      <c r="V130" s="169">
        <f t="shared" si="53"/>
        <v>319133.8304123549</v>
      </c>
      <c r="W130" s="169">
        <f t="shared" si="53"/>
        <v>264502.75587356766</v>
      </c>
      <c r="X130" s="169">
        <f t="shared" si="53"/>
        <v>466577.34913003736</v>
      </c>
      <c r="Y130" s="169">
        <f t="shared" si="53"/>
        <v>0</v>
      </c>
      <c r="Z130" s="169">
        <f t="shared" si="53"/>
        <v>0</v>
      </c>
      <c r="AA130" s="169">
        <f t="shared" si="53"/>
        <v>639689.71400860604</v>
      </c>
      <c r="AB130" s="169">
        <f t="shared" si="53"/>
        <v>189359.88713840721</v>
      </c>
      <c r="AC130" s="169">
        <f t="shared" si="53"/>
        <v>2009021.7530638606</v>
      </c>
      <c r="AD130" s="169">
        <f t="shared" si="53"/>
        <v>537272.87543690891</v>
      </c>
      <c r="AE130" s="169">
        <f t="shared" si="53"/>
        <v>0</v>
      </c>
      <c r="AF130" s="169">
        <f t="shared" si="53"/>
        <v>0</v>
      </c>
      <c r="AG130" s="169">
        <f t="shared" si="53"/>
        <v>0</v>
      </c>
      <c r="AH130" s="169">
        <f t="shared" si="53"/>
        <v>0</v>
      </c>
      <c r="AI130" s="169">
        <f t="shared" si="53"/>
        <v>0</v>
      </c>
      <c r="AJ130" s="169">
        <f t="shared" si="53"/>
        <v>0</v>
      </c>
      <c r="AK130" s="169">
        <f t="shared" si="53"/>
        <v>0</v>
      </c>
      <c r="AL130" s="169">
        <f t="shared" si="53"/>
        <v>0</v>
      </c>
      <c r="AM130" s="169">
        <f t="shared" si="53"/>
        <v>0</v>
      </c>
      <c r="AN130" s="169">
        <f t="shared" si="53"/>
        <v>0</v>
      </c>
      <c r="AO130" s="169">
        <f t="shared" si="53"/>
        <v>0</v>
      </c>
      <c r="AP130" s="169">
        <f t="shared" si="53"/>
        <v>0</v>
      </c>
      <c r="AQ130" s="169">
        <f t="shared" si="53"/>
        <v>0</v>
      </c>
      <c r="AR130" s="69"/>
      <c r="AS130" s="68"/>
      <c r="AT130" s="37"/>
    </row>
    <row r="131" spans="1:46" x14ac:dyDescent="0.25">
      <c r="A131" s="68"/>
      <c r="B131" s="68"/>
      <c r="C131" s="68"/>
      <c r="D131" s="68"/>
      <c r="E131" s="68"/>
      <c r="F131" s="110" t="s">
        <v>289</v>
      </c>
      <c r="G131" s="110" t="str">
        <f>G$19</f>
        <v>£ per year</v>
      </c>
      <c r="H131" s="125"/>
      <c r="I131" s="125"/>
      <c r="J131" s="169">
        <f t="shared" ref="J131:AQ131" si="54">J47 + J92</f>
        <v>0</v>
      </c>
      <c r="K131" s="169">
        <f t="shared" si="54"/>
        <v>9569407.9887221288</v>
      </c>
      <c r="L131" s="169">
        <f t="shared" si="54"/>
        <v>226554.63066552117</v>
      </c>
      <c r="M131" s="169">
        <f t="shared" si="54"/>
        <v>144773.1937798819</v>
      </c>
      <c r="N131" s="169">
        <f t="shared" si="54"/>
        <v>2842293.7437212812</v>
      </c>
      <c r="O131" s="169">
        <f t="shared" si="54"/>
        <v>-5113.3910685373921</v>
      </c>
      <c r="P131" s="169">
        <f t="shared" si="54"/>
        <v>44350.007565989348</v>
      </c>
      <c r="Q131" s="169">
        <f t="shared" si="54"/>
        <v>472435.18277748273</v>
      </c>
      <c r="R131" s="169">
        <f t="shared" si="54"/>
        <v>214570.13293049883</v>
      </c>
      <c r="S131" s="169">
        <f t="shared" si="54"/>
        <v>833810.41290197184</v>
      </c>
      <c r="T131" s="169">
        <f t="shared" si="54"/>
        <v>145645.62565040612</v>
      </c>
      <c r="U131" s="169">
        <f t="shared" si="54"/>
        <v>66470.872649602446</v>
      </c>
      <c r="V131" s="169">
        <f t="shared" si="54"/>
        <v>76233.679791270479</v>
      </c>
      <c r="W131" s="169">
        <f t="shared" si="54"/>
        <v>63183.581537313308</v>
      </c>
      <c r="X131" s="169">
        <f t="shared" si="54"/>
        <v>111454.52108753327</v>
      </c>
      <c r="Y131" s="169">
        <f t="shared" si="54"/>
        <v>0</v>
      </c>
      <c r="Z131" s="169">
        <f t="shared" si="54"/>
        <v>0</v>
      </c>
      <c r="AA131" s="169">
        <f t="shared" si="54"/>
        <v>152807.05514827656</v>
      </c>
      <c r="AB131" s="169">
        <f t="shared" si="54"/>
        <v>45233.690777214426</v>
      </c>
      <c r="AC131" s="169">
        <f t="shared" si="54"/>
        <v>479908.76059386897</v>
      </c>
      <c r="AD131" s="169">
        <f t="shared" si="54"/>
        <v>128342.04475805649</v>
      </c>
      <c r="AE131" s="169">
        <f t="shared" si="54"/>
        <v>0</v>
      </c>
      <c r="AF131" s="169">
        <f t="shared" si="54"/>
        <v>0</v>
      </c>
      <c r="AG131" s="169">
        <f t="shared" si="54"/>
        <v>0</v>
      </c>
      <c r="AH131" s="169">
        <f t="shared" si="54"/>
        <v>0</v>
      </c>
      <c r="AI131" s="169">
        <f t="shared" si="54"/>
        <v>0</v>
      </c>
      <c r="AJ131" s="169">
        <f t="shared" si="54"/>
        <v>0</v>
      </c>
      <c r="AK131" s="169">
        <f t="shared" si="54"/>
        <v>0</v>
      </c>
      <c r="AL131" s="169">
        <f t="shared" si="54"/>
        <v>0</v>
      </c>
      <c r="AM131" s="169">
        <f t="shared" si="54"/>
        <v>0</v>
      </c>
      <c r="AN131" s="169">
        <f t="shared" si="54"/>
        <v>0</v>
      </c>
      <c r="AO131" s="169">
        <f t="shared" si="54"/>
        <v>0</v>
      </c>
      <c r="AP131" s="169">
        <f t="shared" si="54"/>
        <v>0</v>
      </c>
      <c r="AQ131" s="169">
        <f t="shared" si="54"/>
        <v>0</v>
      </c>
      <c r="AR131" s="69"/>
      <c r="AS131" s="68"/>
      <c r="AT131" s="37"/>
    </row>
    <row r="132" spans="1:46" x14ac:dyDescent="0.25">
      <c r="A132" s="68"/>
      <c r="B132" s="68"/>
      <c r="C132" s="68"/>
      <c r="D132" s="68"/>
      <c r="E132" s="68"/>
      <c r="F132" s="110" t="s">
        <v>290</v>
      </c>
      <c r="G132" s="110" t="str">
        <f>G$19</f>
        <v>£ per year</v>
      </c>
      <c r="H132" s="125"/>
      <c r="I132" s="125"/>
      <c r="J132" s="169">
        <f t="shared" ref="J132:AQ132" si="55">J48 + J93</f>
        <v>5200104.0148030603</v>
      </c>
      <c r="K132" s="169">
        <f t="shared" si="55"/>
        <v>10745406.480828619</v>
      </c>
      <c r="L132" s="169">
        <f t="shared" si="55"/>
        <v>805870.33850754076</v>
      </c>
      <c r="M132" s="169">
        <f t="shared" si="55"/>
        <v>4786202.4209304722</v>
      </c>
      <c r="N132" s="169">
        <f t="shared" si="55"/>
        <v>-56716.875935551157</v>
      </c>
      <c r="O132" s="169">
        <f t="shared" si="55"/>
        <v>619780.57590541616</v>
      </c>
      <c r="P132" s="169">
        <f t="shared" si="55"/>
        <v>157756.01454283175</v>
      </c>
      <c r="Q132" s="169">
        <f t="shared" si="55"/>
        <v>1680484.303275391</v>
      </c>
      <c r="R132" s="169">
        <f t="shared" si="55"/>
        <v>763240.65921917511</v>
      </c>
      <c r="S132" s="169">
        <f t="shared" si="55"/>
        <v>2965920.7482210421</v>
      </c>
      <c r="T132" s="169">
        <f t="shared" si="55"/>
        <v>518071.46603116347</v>
      </c>
      <c r="U132" s="169">
        <f t="shared" si="55"/>
        <v>236441.44675246748</v>
      </c>
      <c r="V132" s="169">
        <f t="shared" si="55"/>
        <v>271168.42043174437</v>
      </c>
      <c r="W132" s="169">
        <f t="shared" si="55"/>
        <v>224748.32711217913</v>
      </c>
      <c r="X132" s="169">
        <f t="shared" si="55"/>
        <v>396451.36527626694</v>
      </c>
      <c r="Y132" s="169">
        <f t="shared" si="55"/>
        <v>0</v>
      </c>
      <c r="Z132" s="169">
        <f t="shared" si="55"/>
        <v>0</v>
      </c>
      <c r="AA132" s="169">
        <f t="shared" si="55"/>
        <v>543545.16125731473</v>
      </c>
      <c r="AB132" s="169">
        <f t="shared" si="55"/>
        <v>160899.3362505869</v>
      </c>
      <c r="AC132" s="169">
        <f t="shared" si="55"/>
        <v>1707068.3314502353</v>
      </c>
      <c r="AD132" s="169">
        <f t="shared" si="55"/>
        <v>456521.44363635493</v>
      </c>
      <c r="AE132" s="169">
        <f t="shared" si="55"/>
        <v>0</v>
      </c>
      <c r="AF132" s="169">
        <f t="shared" si="55"/>
        <v>0</v>
      </c>
      <c r="AG132" s="169">
        <f t="shared" si="55"/>
        <v>0</v>
      </c>
      <c r="AH132" s="169">
        <f t="shared" si="55"/>
        <v>0</v>
      </c>
      <c r="AI132" s="169">
        <f t="shared" si="55"/>
        <v>0</v>
      </c>
      <c r="AJ132" s="169">
        <f t="shared" si="55"/>
        <v>0</v>
      </c>
      <c r="AK132" s="169">
        <f t="shared" si="55"/>
        <v>0</v>
      </c>
      <c r="AL132" s="169">
        <f t="shared" si="55"/>
        <v>0</v>
      </c>
      <c r="AM132" s="169">
        <f t="shared" si="55"/>
        <v>0</v>
      </c>
      <c r="AN132" s="169">
        <f t="shared" si="55"/>
        <v>0</v>
      </c>
      <c r="AO132" s="169">
        <f t="shared" si="55"/>
        <v>0</v>
      </c>
      <c r="AP132" s="169">
        <f t="shared" si="55"/>
        <v>0</v>
      </c>
      <c r="AQ132" s="169">
        <f t="shared" si="55"/>
        <v>0</v>
      </c>
      <c r="AR132" s="69"/>
      <c r="AS132" s="68"/>
      <c r="AT132" s="37"/>
    </row>
    <row r="133" spans="1:46" x14ac:dyDescent="0.25">
      <c r="A133" s="68"/>
      <c r="B133" s="68"/>
      <c r="C133" s="68"/>
      <c r="D133" s="68"/>
      <c r="E133" s="68"/>
      <c r="F133" s="112" t="s">
        <v>291</v>
      </c>
      <c r="G133" s="112" t="str">
        <f>G$19</f>
        <v>£ per year</v>
      </c>
      <c r="H133" s="141"/>
      <c r="I133" s="142"/>
      <c r="J133" s="170">
        <f t="shared" ref="J133:AQ133" si="56">J49 + J94</f>
        <v>23665150.708784964</v>
      </c>
      <c r="K133" s="170">
        <f t="shared" si="56"/>
        <v>28168342.668470502</v>
      </c>
      <c r="L133" s="170">
        <f t="shared" si="56"/>
        <v>1256612.9711755991</v>
      </c>
      <c r="M133" s="170">
        <f t="shared" si="56"/>
        <v>1832166.9887859116</v>
      </c>
      <c r="N133" s="170">
        <f t="shared" si="56"/>
        <v>1599596.6515136759</v>
      </c>
      <c r="O133" s="170">
        <f t="shared" si="56"/>
        <v>403782.51742465922</v>
      </c>
      <c r="P133" s="170">
        <f t="shared" si="56"/>
        <v>245992.74186294407</v>
      </c>
      <c r="Q133" s="170">
        <f t="shared" si="56"/>
        <v>2620419.5296028825</v>
      </c>
      <c r="R133" s="170">
        <f t="shared" si="56"/>
        <v>1190139.4885431137</v>
      </c>
      <c r="S133" s="170">
        <f t="shared" si="56"/>
        <v>4624831.44694936</v>
      </c>
      <c r="T133" s="170">
        <f t="shared" si="56"/>
        <v>807841.27806017653</v>
      </c>
      <c r="U133" s="170">
        <f t="shared" si="56"/>
        <v>368688.82587604405</v>
      </c>
      <c r="V133" s="170">
        <f t="shared" si="56"/>
        <v>422839.42987503298</v>
      </c>
      <c r="W133" s="170">
        <f t="shared" si="56"/>
        <v>350455.46361989371</v>
      </c>
      <c r="X133" s="170">
        <f t="shared" si="56"/>
        <v>618196.13434223807</v>
      </c>
      <c r="Y133" s="170">
        <f t="shared" si="56"/>
        <v>0</v>
      </c>
      <c r="Z133" s="170">
        <f t="shared" si="56"/>
        <v>0</v>
      </c>
      <c r="AA133" s="170">
        <f t="shared" si="56"/>
        <v>847563.02275702031</v>
      </c>
      <c r="AB133" s="170">
        <f t="shared" si="56"/>
        <v>250894.19888623914</v>
      </c>
      <c r="AC133" s="170">
        <f t="shared" si="56"/>
        <v>2661872.6431303937</v>
      </c>
      <c r="AD133" s="170">
        <f t="shared" si="56"/>
        <v>711864.8500646929</v>
      </c>
      <c r="AE133" s="170">
        <f t="shared" si="56"/>
        <v>0</v>
      </c>
      <c r="AF133" s="170">
        <f t="shared" si="56"/>
        <v>0</v>
      </c>
      <c r="AG133" s="170">
        <f t="shared" si="56"/>
        <v>0</v>
      </c>
      <c r="AH133" s="170">
        <f t="shared" si="56"/>
        <v>0</v>
      </c>
      <c r="AI133" s="170">
        <f t="shared" si="56"/>
        <v>0</v>
      </c>
      <c r="AJ133" s="170">
        <f t="shared" si="56"/>
        <v>0</v>
      </c>
      <c r="AK133" s="170">
        <f t="shared" si="56"/>
        <v>0</v>
      </c>
      <c r="AL133" s="170">
        <f t="shared" si="56"/>
        <v>0</v>
      </c>
      <c r="AM133" s="170">
        <f t="shared" si="56"/>
        <v>0</v>
      </c>
      <c r="AN133" s="170">
        <f t="shared" si="56"/>
        <v>0</v>
      </c>
      <c r="AO133" s="170">
        <f t="shared" si="56"/>
        <v>0</v>
      </c>
      <c r="AP133" s="170">
        <f t="shared" si="56"/>
        <v>0</v>
      </c>
      <c r="AQ133" s="170">
        <f t="shared" si="56"/>
        <v>0</v>
      </c>
      <c r="AR133" s="69"/>
      <c r="AS133" s="68"/>
      <c r="AT133" s="37"/>
    </row>
    <row r="134" spans="1:46" x14ac:dyDescent="0.25">
      <c r="A134" s="68"/>
      <c r="B134" s="68"/>
      <c r="C134" s="68"/>
      <c r="D134" s="68"/>
      <c r="E134" s="68"/>
      <c r="F134" s="68"/>
      <c r="G134" s="68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8"/>
      <c r="AT134" s="37"/>
    </row>
    <row r="135" spans="1:46" x14ac:dyDescent="0.25">
      <c r="A135" s="110"/>
      <c r="B135" s="68"/>
      <c r="C135" s="68"/>
      <c r="D135" s="68"/>
      <c r="E135" s="107" t="s">
        <v>270</v>
      </c>
      <c r="F135" s="68"/>
      <c r="G135" s="68"/>
      <c r="H135" s="69"/>
      <c r="I135" s="127" t="s">
        <v>314</v>
      </c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110" t="s">
        <v>604</v>
      </c>
      <c r="AT135" s="37"/>
    </row>
    <row r="136" spans="1:46" x14ac:dyDescent="0.25">
      <c r="A136" s="68"/>
      <c r="B136" s="68"/>
      <c r="C136" s="68"/>
      <c r="D136" s="68"/>
      <c r="E136" s="68"/>
      <c r="F136" s="108" t="s">
        <v>282</v>
      </c>
      <c r="G136" s="108" t="str">
        <f>G$19</f>
        <v>£ per year</v>
      </c>
      <c r="H136" s="140"/>
      <c r="I136" s="140"/>
      <c r="J136" s="216">
        <f t="shared" ref="J136:AQ136" si="57">J45 + J97 + J116</f>
        <v>0</v>
      </c>
      <c r="K136" s="216">
        <f t="shared" si="57"/>
        <v>7051057.5028127357</v>
      </c>
      <c r="L136" s="216">
        <f t="shared" si="57"/>
        <v>879200.78593587503</v>
      </c>
      <c r="M136" s="216">
        <f t="shared" si="57"/>
        <v>4350495.6443061922</v>
      </c>
      <c r="N136" s="216">
        <f t="shared" si="57"/>
        <v>156267.89465885697</v>
      </c>
      <c r="O136" s="216">
        <f t="shared" si="57"/>
        <v>290200.27665670053</v>
      </c>
      <c r="P136" s="216">
        <f t="shared" si="57"/>
        <v>172111.07711078902</v>
      </c>
      <c r="Q136" s="216">
        <f t="shared" si="57"/>
        <v>1833400.5479453441</v>
      </c>
      <c r="R136" s="216">
        <f t="shared" si="57"/>
        <v>832692.00438183756</v>
      </c>
      <c r="S136" s="216">
        <f t="shared" si="57"/>
        <v>3235805.7224053773</v>
      </c>
      <c r="T136" s="216">
        <f t="shared" si="57"/>
        <v>565213.55649980623</v>
      </c>
      <c r="U136" s="216">
        <f t="shared" si="57"/>
        <v>257956.51717070807</v>
      </c>
      <c r="V136" s="216">
        <f t="shared" si="57"/>
        <v>295843.48371242173</v>
      </c>
      <c r="W136" s="216">
        <f t="shared" si="57"/>
        <v>245199.3781043624</v>
      </c>
      <c r="X136" s="216">
        <f t="shared" si="57"/>
        <v>432526.59302707785</v>
      </c>
      <c r="Y136" s="216">
        <f t="shared" si="57"/>
        <v>0</v>
      </c>
      <c r="Z136" s="216">
        <f t="shared" si="57"/>
        <v>0</v>
      </c>
      <c r="AA136" s="216">
        <f t="shared" si="57"/>
        <v>593005.23934670328</v>
      </c>
      <c r="AB136" s="216">
        <f t="shared" si="57"/>
        <v>175540.42645379351</v>
      </c>
      <c r="AC136" s="216">
        <f t="shared" si="57"/>
        <v>1862403.5988678415</v>
      </c>
      <c r="AD136" s="216">
        <f t="shared" si="57"/>
        <v>498062.76873895357</v>
      </c>
      <c r="AE136" s="216">
        <f t="shared" si="57"/>
        <v>0</v>
      </c>
      <c r="AF136" s="216">
        <f t="shared" si="57"/>
        <v>0</v>
      </c>
      <c r="AG136" s="216">
        <f t="shared" si="57"/>
        <v>0</v>
      </c>
      <c r="AH136" s="216">
        <f t="shared" si="57"/>
        <v>0</v>
      </c>
      <c r="AI136" s="216">
        <f t="shared" si="57"/>
        <v>0</v>
      </c>
      <c r="AJ136" s="216">
        <f t="shared" si="57"/>
        <v>0</v>
      </c>
      <c r="AK136" s="216">
        <f t="shared" si="57"/>
        <v>0</v>
      </c>
      <c r="AL136" s="216">
        <f t="shared" si="57"/>
        <v>0</v>
      </c>
      <c r="AM136" s="216">
        <f t="shared" si="57"/>
        <v>0</v>
      </c>
      <c r="AN136" s="216">
        <f t="shared" si="57"/>
        <v>0</v>
      </c>
      <c r="AO136" s="216">
        <f t="shared" si="57"/>
        <v>0</v>
      </c>
      <c r="AP136" s="216">
        <f t="shared" si="57"/>
        <v>1051200.0000000002</v>
      </c>
      <c r="AQ136" s="216">
        <f t="shared" si="57"/>
        <v>0</v>
      </c>
      <c r="AR136" s="69"/>
      <c r="AS136" s="68"/>
      <c r="AT136" s="37"/>
    </row>
    <row r="137" spans="1:46" x14ac:dyDescent="0.25">
      <c r="A137" s="68"/>
      <c r="B137" s="68"/>
      <c r="C137" s="68"/>
      <c r="D137" s="68"/>
      <c r="E137" s="68"/>
      <c r="F137" s="110" t="s">
        <v>283</v>
      </c>
      <c r="G137" s="110" t="str">
        <f>G$19</f>
        <v>£ per year</v>
      </c>
      <c r="H137" s="125"/>
      <c r="I137" s="125"/>
      <c r="J137" s="169">
        <f t="shared" ref="J137:AQ137" si="58">J46 + J98</f>
        <v>5592992.279215375</v>
      </c>
      <c r="K137" s="169">
        <f t="shared" si="58"/>
        <v>7933050.1962227486</v>
      </c>
      <c r="L137" s="169">
        <f t="shared" si="58"/>
        <v>989177.0084991497</v>
      </c>
      <c r="M137" s="169">
        <f t="shared" si="58"/>
        <v>4894684.2811822193</v>
      </c>
      <c r="N137" s="169">
        <f t="shared" si="58"/>
        <v>175814.91171958821</v>
      </c>
      <c r="O137" s="169">
        <f t="shared" si="58"/>
        <v>326500.43780765863</v>
      </c>
      <c r="P137" s="169">
        <f t="shared" si="58"/>
        <v>193639.86373692108</v>
      </c>
      <c r="Q137" s="169">
        <f t="shared" si="58"/>
        <v>2062734.3587583534</v>
      </c>
      <c r="R137" s="169">
        <f t="shared" si="58"/>
        <v>936850.60235565179</v>
      </c>
      <c r="S137" s="169">
        <f t="shared" si="58"/>
        <v>3640561.6052381829</v>
      </c>
      <c r="T137" s="169">
        <f t="shared" si="58"/>
        <v>635914.18925599265</v>
      </c>
      <c r="U137" s="169">
        <f t="shared" si="58"/>
        <v>290223.41660689912</v>
      </c>
      <c r="V137" s="169">
        <f t="shared" si="58"/>
        <v>332849.53435422003</v>
      </c>
      <c r="W137" s="169">
        <f t="shared" si="58"/>
        <v>275870.53059892886</v>
      </c>
      <c r="X137" s="169">
        <f t="shared" si="58"/>
        <v>486629.86684142839</v>
      </c>
      <c r="Y137" s="169">
        <f t="shared" si="58"/>
        <v>0</v>
      </c>
      <c r="Z137" s="169">
        <f t="shared" si="58"/>
        <v>0</v>
      </c>
      <c r="AA137" s="169">
        <f t="shared" si="58"/>
        <v>667182.23876118928</v>
      </c>
      <c r="AB137" s="169">
        <f t="shared" si="58"/>
        <v>197498.17867302615</v>
      </c>
      <c r="AC137" s="169">
        <f t="shared" si="58"/>
        <v>2095365.3022331435</v>
      </c>
      <c r="AD137" s="169">
        <f t="shared" si="58"/>
        <v>560363.73887174309</v>
      </c>
      <c r="AE137" s="169">
        <f t="shared" si="58"/>
        <v>0</v>
      </c>
      <c r="AF137" s="169">
        <f t="shared" si="58"/>
        <v>0</v>
      </c>
      <c r="AG137" s="169">
        <f t="shared" si="58"/>
        <v>0</v>
      </c>
      <c r="AH137" s="169">
        <f t="shared" si="58"/>
        <v>0</v>
      </c>
      <c r="AI137" s="169">
        <f t="shared" si="58"/>
        <v>0</v>
      </c>
      <c r="AJ137" s="169">
        <f t="shared" si="58"/>
        <v>0</v>
      </c>
      <c r="AK137" s="169">
        <f t="shared" si="58"/>
        <v>0</v>
      </c>
      <c r="AL137" s="169">
        <f t="shared" si="58"/>
        <v>0</v>
      </c>
      <c r="AM137" s="169">
        <f t="shared" si="58"/>
        <v>0</v>
      </c>
      <c r="AN137" s="169">
        <f t="shared" si="58"/>
        <v>0</v>
      </c>
      <c r="AO137" s="169">
        <f t="shared" si="58"/>
        <v>0</v>
      </c>
      <c r="AP137" s="169">
        <f t="shared" ref="AP137" si="59">AP46 + AP98</f>
        <v>0</v>
      </c>
      <c r="AQ137" s="169">
        <f t="shared" si="58"/>
        <v>0</v>
      </c>
      <c r="AR137" s="69"/>
      <c r="AS137" s="68"/>
      <c r="AT137" s="37"/>
    </row>
    <row r="138" spans="1:46" x14ac:dyDescent="0.25">
      <c r="A138" s="68"/>
      <c r="B138" s="68"/>
      <c r="C138" s="68"/>
      <c r="D138" s="68"/>
      <c r="E138" s="68"/>
      <c r="F138" s="110" t="s">
        <v>284</v>
      </c>
      <c r="G138" s="110" t="str">
        <f>G$19</f>
        <v>£ per year</v>
      </c>
      <c r="H138" s="125"/>
      <c r="I138" s="125"/>
      <c r="J138" s="169">
        <f t="shared" ref="J138:AQ138" si="60">J47 + J99</f>
        <v>0</v>
      </c>
      <c r="K138" s="169">
        <f t="shared" si="60"/>
        <v>9564434.8596506566</v>
      </c>
      <c r="L138" s="169">
        <f t="shared" si="60"/>
        <v>236291.47441176974</v>
      </c>
      <c r="M138" s="169">
        <f t="shared" si="60"/>
        <v>141475.88425980019</v>
      </c>
      <c r="N138" s="169">
        <f t="shared" si="60"/>
        <v>2839039.4969840082</v>
      </c>
      <c r="O138" s="169">
        <f t="shared" si="60"/>
        <v>-5333.153912057981</v>
      </c>
      <c r="P138" s="169">
        <f t="shared" si="60"/>
        <v>46256.078046855051</v>
      </c>
      <c r="Q138" s="169">
        <f t="shared" si="60"/>
        <v>492739.45791598601</v>
      </c>
      <c r="R138" s="169">
        <f t="shared" si="60"/>
        <v>223791.90805298812</v>
      </c>
      <c r="S138" s="169">
        <f t="shared" si="60"/>
        <v>869645.83891190286</v>
      </c>
      <c r="T138" s="169">
        <f t="shared" si="60"/>
        <v>151905.1697396916</v>
      </c>
      <c r="U138" s="169">
        <f t="shared" si="60"/>
        <v>69327.651602938</v>
      </c>
      <c r="V138" s="169">
        <f t="shared" si="60"/>
        <v>79510.043757650943</v>
      </c>
      <c r="W138" s="169">
        <f t="shared" si="60"/>
        <v>65899.079600407218</v>
      </c>
      <c r="X138" s="169">
        <f t="shared" si="60"/>
        <v>116244.60307991797</v>
      </c>
      <c r="Y138" s="169">
        <f t="shared" si="60"/>
        <v>0</v>
      </c>
      <c r="Z138" s="169">
        <f t="shared" si="60"/>
        <v>0</v>
      </c>
      <c r="AA138" s="169">
        <f t="shared" si="60"/>
        <v>159374.3824853187</v>
      </c>
      <c r="AB138" s="169">
        <f t="shared" si="60"/>
        <v>47177.740112556006</v>
      </c>
      <c r="AC138" s="169">
        <f t="shared" si="60"/>
        <v>500534.23446139327</v>
      </c>
      <c r="AD138" s="169">
        <f t="shared" si="60"/>
        <v>133857.91716469108</v>
      </c>
      <c r="AE138" s="169">
        <f t="shared" si="60"/>
        <v>0</v>
      </c>
      <c r="AF138" s="169">
        <f t="shared" si="60"/>
        <v>0</v>
      </c>
      <c r="AG138" s="169">
        <f t="shared" si="60"/>
        <v>0</v>
      </c>
      <c r="AH138" s="169">
        <f t="shared" si="60"/>
        <v>0</v>
      </c>
      <c r="AI138" s="169">
        <f t="shared" si="60"/>
        <v>0</v>
      </c>
      <c r="AJ138" s="169">
        <f t="shared" si="60"/>
        <v>0</v>
      </c>
      <c r="AK138" s="169">
        <f t="shared" si="60"/>
        <v>0</v>
      </c>
      <c r="AL138" s="169">
        <f t="shared" si="60"/>
        <v>0</v>
      </c>
      <c r="AM138" s="169">
        <f t="shared" si="60"/>
        <v>0</v>
      </c>
      <c r="AN138" s="169">
        <f t="shared" si="60"/>
        <v>0</v>
      </c>
      <c r="AO138" s="169">
        <f t="shared" si="60"/>
        <v>0</v>
      </c>
      <c r="AP138" s="169">
        <f t="shared" ref="AP138" si="61">AP47 + AP99</f>
        <v>0</v>
      </c>
      <c r="AQ138" s="169">
        <f t="shared" si="60"/>
        <v>0</v>
      </c>
      <c r="AR138" s="69"/>
      <c r="AS138" s="68"/>
      <c r="AT138" s="37"/>
    </row>
    <row r="139" spans="1:46" x14ac:dyDescent="0.25">
      <c r="A139" s="68"/>
      <c r="B139" s="68"/>
      <c r="C139" s="68"/>
      <c r="D139" s="68"/>
      <c r="E139" s="68"/>
      <c r="F139" s="110" t="s">
        <v>285</v>
      </c>
      <c r="G139" s="110" t="str">
        <f>G$19</f>
        <v>£ per year</v>
      </c>
      <c r="H139" s="125"/>
      <c r="I139" s="125"/>
      <c r="J139" s="169">
        <f t="shared" ref="J139:AQ139" si="62">J48 + J100</f>
        <v>5200104.0148030603</v>
      </c>
      <c r="K139" s="169">
        <f t="shared" si="62"/>
        <v>10727716.720100727</v>
      </c>
      <c r="L139" s="169">
        <f t="shared" si="62"/>
        <v>840504.95861102</v>
      </c>
      <c r="M139" s="169">
        <f t="shared" si="62"/>
        <v>4774473.6651274823</v>
      </c>
      <c r="N139" s="169">
        <f t="shared" si="62"/>
        <v>-68292.454470625118</v>
      </c>
      <c r="O139" s="169">
        <f t="shared" si="62"/>
        <v>618998.86441896774</v>
      </c>
      <c r="P139" s="169">
        <f t="shared" si="62"/>
        <v>164536.03779427544</v>
      </c>
      <c r="Q139" s="169">
        <f t="shared" si="62"/>
        <v>1752708.0006279878</v>
      </c>
      <c r="R139" s="169">
        <f t="shared" si="62"/>
        <v>796043.14494974748</v>
      </c>
      <c r="S139" s="169">
        <f t="shared" si="62"/>
        <v>3093389.8129863557</v>
      </c>
      <c r="T139" s="169">
        <f t="shared" si="62"/>
        <v>540337.09308684152</v>
      </c>
      <c r="U139" s="169">
        <f t="shared" si="62"/>
        <v>246603.20515662312</v>
      </c>
      <c r="V139" s="169">
        <f t="shared" si="62"/>
        <v>282822.67146561109</v>
      </c>
      <c r="W139" s="169">
        <f t="shared" si="62"/>
        <v>234407.539713103</v>
      </c>
      <c r="X139" s="169">
        <f t="shared" si="62"/>
        <v>413490.01500654325</v>
      </c>
      <c r="Y139" s="169">
        <f t="shared" si="62"/>
        <v>0</v>
      </c>
      <c r="Z139" s="169">
        <f t="shared" si="62"/>
        <v>0</v>
      </c>
      <c r="AA139" s="169">
        <f t="shared" si="62"/>
        <v>566905.59440602199</v>
      </c>
      <c r="AB139" s="169">
        <f t="shared" si="62"/>
        <v>167814.45288865746</v>
      </c>
      <c r="AC139" s="169">
        <f t="shared" si="62"/>
        <v>1780434.5546815745</v>
      </c>
      <c r="AD139" s="169">
        <f t="shared" si="62"/>
        <v>476141.77958111704</v>
      </c>
      <c r="AE139" s="169">
        <f t="shared" si="62"/>
        <v>0</v>
      </c>
      <c r="AF139" s="169">
        <f t="shared" si="62"/>
        <v>0</v>
      </c>
      <c r="AG139" s="169">
        <f t="shared" si="62"/>
        <v>0</v>
      </c>
      <c r="AH139" s="169">
        <f t="shared" si="62"/>
        <v>0</v>
      </c>
      <c r="AI139" s="169">
        <f t="shared" si="62"/>
        <v>0</v>
      </c>
      <c r="AJ139" s="169">
        <f t="shared" si="62"/>
        <v>0</v>
      </c>
      <c r="AK139" s="169">
        <f t="shared" si="62"/>
        <v>0</v>
      </c>
      <c r="AL139" s="169">
        <f t="shared" si="62"/>
        <v>0</v>
      </c>
      <c r="AM139" s="169">
        <f t="shared" si="62"/>
        <v>0</v>
      </c>
      <c r="AN139" s="169">
        <f t="shared" si="62"/>
        <v>0</v>
      </c>
      <c r="AO139" s="169">
        <f t="shared" si="62"/>
        <v>0</v>
      </c>
      <c r="AP139" s="169">
        <f t="shared" ref="AP139" si="63">AP48 + AP100</f>
        <v>0</v>
      </c>
      <c r="AQ139" s="169">
        <f t="shared" si="62"/>
        <v>0</v>
      </c>
      <c r="AR139" s="69"/>
      <c r="AS139" s="68"/>
      <c r="AT139" s="37"/>
    </row>
    <row r="140" spans="1:46" x14ac:dyDescent="0.25">
      <c r="A140" s="68"/>
      <c r="B140" s="68"/>
      <c r="C140" s="68"/>
      <c r="D140" s="68"/>
      <c r="E140" s="68"/>
      <c r="F140" s="112" t="s">
        <v>286</v>
      </c>
      <c r="G140" s="112" t="str">
        <f>G$19</f>
        <v>£ per year</v>
      </c>
      <c r="H140" s="141"/>
      <c r="I140" s="142"/>
      <c r="J140" s="170">
        <f t="shared" ref="J140:AQ140" si="64">J49 + J101</f>
        <v>23665150.708784964</v>
      </c>
      <c r="K140" s="170">
        <f t="shared" si="64"/>
        <v>28230328.534052759</v>
      </c>
      <c r="L140" s="170">
        <f t="shared" si="64"/>
        <v>1135251.4141002812</v>
      </c>
      <c r="M140" s="170">
        <f t="shared" si="64"/>
        <v>1873265.1750098164</v>
      </c>
      <c r="N140" s="170">
        <f t="shared" si="64"/>
        <v>1640158.0964166929</v>
      </c>
      <c r="O140" s="170">
        <f t="shared" si="64"/>
        <v>406521.67618821998</v>
      </c>
      <c r="P140" s="170">
        <f t="shared" si="64"/>
        <v>222235.17858251394</v>
      </c>
      <c r="Q140" s="170">
        <f t="shared" si="64"/>
        <v>2367343.8399530598</v>
      </c>
      <c r="R140" s="170">
        <f t="shared" si="64"/>
        <v>1075197.8280799964</v>
      </c>
      <c r="S140" s="170">
        <f t="shared" si="64"/>
        <v>4178173.0417861706</v>
      </c>
      <c r="T140" s="170">
        <f t="shared" si="64"/>
        <v>729821.3326800348</v>
      </c>
      <c r="U140" s="170">
        <f t="shared" si="64"/>
        <v>333081.48215848918</v>
      </c>
      <c r="V140" s="170">
        <f t="shared" si="64"/>
        <v>382002.31233798765</v>
      </c>
      <c r="W140" s="170">
        <f t="shared" si="64"/>
        <v>316609.0672145845</v>
      </c>
      <c r="X140" s="170">
        <f t="shared" si="64"/>
        <v>558491.79644134245</v>
      </c>
      <c r="Y140" s="170">
        <f t="shared" si="64"/>
        <v>0</v>
      </c>
      <c r="Z140" s="170">
        <f t="shared" si="64"/>
        <v>0</v>
      </c>
      <c r="AA140" s="170">
        <f t="shared" si="64"/>
        <v>765706.81840396079</v>
      </c>
      <c r="AB140" s="170">
        <f t="shared" si="64"/>
        <v>226663.26116998066</v>
      </c>
      <c r="AC140" s="170">
        <f t="shared" si="64"/>
        <v>2404793.4818320074</v>
      </c>
      <c r="AD140" s="170">
        <f t="shared" si="64"/>
        <v>643114.14589981735</v>
      </c>
      <c r="AE140" s="170">
        <f t="shared" si="64"/>
        <v>0</v>
      </c>
      <c r="AF140" s="170">
        <f t="shared" si="64"/>
        <v>0</v>
      </c>
      <c r="AG140" s="170">
        <f t="shared" si="64"/>
        <v>0</v>
      </c>
      <c r="AH140" s="170">
        <f t="shared" si="64"/>
        <v>0</v>
      </c>
      <c r="AI140" s="170">
        <f t="shared" si="64"/>
        <v>0</v>
      </c>
      <c r="AJ140" s="170">
        <f t="shared" si="64"/>
        <v>0</v>
      </c>
      <c r="AK140" s="170">
        <f t="shared" si="64"/>
        <v>0</v>
      </c>
      <c r="AL140" s="170">
        <f t="shared" si="64"/>
        <v>0</v>
      </c>
      <c r="AM140" s="170">
        <f t="shared" si="64"/>
        <v>0</v>
      </c>
      <c r="AN140" s="170">
        <f t="shared" si="64"/>
        <v>0</v>
      </c>
      <c r="AO140" s="170">
        <f t="shared" si="64"/>
        <v>0</v>
      </c>
      <c r="AP140" s="170">
        <f t="shared" ref="AP140" si="65">AP49 + AP101</f>
        <v>0</v>
      </c>
      <c r="AQ140" s="170">
        <f t="shared" si="64"/>
        <v>0</v>
      </c>
      <c r="AR140" s="69"/>
      <c r="AS140" s="68"/>
      <c r="AT140" s="37"/>
    </row>
    <row r="141" spans="1:46" x14ac:dyDescent="0.25">
      <c r="A141" s="68"/>
      <c r="B141" s="68"/>
      <c r="C141" s="68"/>
      <c r="D141" s="68"/>
      <c r="E141" s="68"/>
      <c r="F141" s="68"/>
      <c r="G141" s="68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8"/>
      <c r="AT141" s="37"/>
    </row>
    <row r="142" spans="1:46" x14ac:dyDescent="0.25">
      <c r="A142" s="68"/>
      <c r="B142" s="68"/>
      <c r="C142" s="104"/>
      <c r="D142" s="104"/>
      <c r="E142" s="110" t="s">
        <v>492</v>
      </c>
      <c r="F142" s="68"/>
      <c r="G142" s="110" t="s">
        <v>231</v>
      </c>
      <c r="H142" s="131">
        <f>IF(SUM(J129:AQ133) = 0, 1, 0) + IF(SUM(J136:AQ140) = 0, 1, 0)</f>
        <v>0</v>
      </c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  <c r="AF142" s="131"/>
      <c r="AG142" s="131"/>
      <c r="AH142" s="131"/>
      <c r="AI142" s="131"/>
      <c r="AJ142" s="131"/>
      <c r="AK142" s="131"/>
      <c r="AL142" s="131"/>
      <c r="AM142" s="131"/>
      <c r="AN142" s="131"/>
      <c r="AO142" s="131"/>
      <c r="AP142" s="131"/>
      <c r="AQ142" s="131"/>
      <c r="AR142" s="69"/>
      <c r="AS142" s="68"/>
      <c r="AT142" s="37"/>
    </row>
    <row r="143" spans="1:46" x14ac:dyDescent="0.25">
      <c r="A143" s="68"/>
      <c r="B143" s="68"/>
      <c r="C143" s="68"/>
      <c r="D143" s="68"/>
      <c r="E143" s="110" t="s">
        <v>524</v>
      </c>
      <c r="F143" s="68"/>
      <c r="G143" s="110" t="s">
        <v>231</v>
      </c>
      <c r="H143" s="131">
        <f>IF(ROUND(SUM(J129:AQ133) - SUM(J136:AQ140), 2) = 0, 0, 1)</f>
        <v>0</v>
      </c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1"/>
      <c r="AE143" s="131"/>
      <c r="AF143" s="131"/>
      <c r="AG143" s="131"/>
      <c r="AH143" s="131"/>
      <c r="AI143" s="131"/>
      <c r="AJ143" s="131"/>
      <c r="AK143" s="131"/>
      <c r="AL143" s="131"/>
      <c r="AM143" s="131"/>
      <c r="AN143" s="131"/>
      <c r="AO143" s="131"/>
      <c r="AP143" s="131"/>
      <c r="AQ143" s="131"/>
      <c r="AR143" s="69"/>
      <c r="AS143" s="68"/>
      <c r="AT143" s="37"/>
    </row>
    <row r="144" spans="1:46" x14ac:dyDescent="0.25">
      <c r="A144" s="68"/>
      <c r="B144" s="68"/>
      <c r="C144" s="68"/>
      <c r="D144" s="68"/>
      <c r="E144" s="68"/>
      <c r="F144" s="68"/>
      <c r="G144" s="68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8"/>
      <c r="AT144" s="37"/>
    </row>
    <row r="145" spans="1:46" x14ac:dyDescent="0.25">
      <c r="A145" s="68"/>
      <c r="B145" s="102" t="s">
        <v>242</v>
      </c>
      <c r="C145" s="102"/>
      <c r="D145" s="102"/>
      <c r="E145" s="102"/>
      <c r="F145" s="102"/>
      <c r="G145" s="102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2"/>
      <c r="AT145" s="37"/>
    </row>
    <row r="146" spans="1:46" x14ac:dyDescent="0.25">
      <c r="A146" s="68"/>
      <c r="B146" s="68"/>
      <c r="C146" s="68"/>
      <c r="D146" s="68"/>
      <c r="E146" s="104"/>
      <c r="F146" s="68"/>
      <c r="G146" s="68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8"/>
      <c r="AT146" s="37"/>
    </row>
    <row r="147" spans="1:46" x14ac:dyDescent="0.25">
      <c r="A147" s="68"/>
      <c r="B147" s="68"/>
      <c r="C147" s="104"/>
      <c r="D147" s="104"/>
      <c r="E147" s="110" t="s">
        <v>232</v>
      </c>
      <c r="F147" s="68"/>
      <c r="G147" s="110" t="s">
        <v>231</v>
      </c>
      <c r="H147" s="154">
        <f xml:space="preserve"> H119 + H142 + H143</f>
        <v>0</v>
      </c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  <c r="AE147" s="131"/>
      <c r="AF147" s="131"/>
      <c r="AG147" s="131"/>
      <c r="AH147" s="131"/>
      <c r="AI147" s="131"/>
      <c r="AJ147" s="131"/>
      <c r="AK147" s="131"/>
      <c r="AL147" s="131"/>
      <c r="AM147" s="131"/>
      <c r="AN147" s="131"/>
      <c r="AO147" s="131"/>
      <c r="AP147" s="131"/>
      <c r="AQ147" s="131"/>
      <c r="AR147" s="69"/>
      <c r="AS147" s="68"/>
      <c r="AT147" s="37"/>
    </row>
    <row r="148" spans="1:46" x14ac:dyDescent="0.25">
      <c r="A148" s="68"/>
      <c r="B148" s="68"/>
      <c r="C148" s="68"/>
      <c r="D148" s="68"/>
      <c r="E148" s="104"/>
      <c r="F148" s="68"/>
      <c r="G148" s="68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8"/>
      <c r="AT148" s="37"/>
    </row>
    <row r="149" spans="1:46" x14ac:dyDescent="0.25">
      <c r="A149" s="68"/>
      <c r="B149" s="102" t="s">
        <v>30</v>
      </c>
      <c r="C149" s="102"/>
      <c r="D149" s="102"/>
      <c r="E149" s="102"/>
      <c r="F149" s="102"/>
      <c r="G149" s="102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2"/>
      <c r="AT149" s="37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 xr:uid="{FE58079A-75BC-4940-9249-4D51F0C5AF1C}"/>
    <hyperlink ref="B5:H5" location="'Model map'!A4" tooltip="Click to return to model map" display="'Model map'!A4" xr:uid="{CC564AFA-0C63-4F0E-BF4E-E9D89C31704B}"/>
    <hyperlink ref="B5:F5" location="'Model map'!A4" tooltip="Click to return to model map" display="'Model map'!A4" xr:uid="{D0116607-6512-432B-9C2C-641F1929A2F8}"/>
    <hyperlink ref="A1" location="Index!A1" display="Index!A1" xr:uid="{60D2E758-B4A4-432E-9359-ACD27A9F0BE3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4" tint="0.59999389629810485"/>
  </sheetPr>
  <dimension ref="A1:AT8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1" t="str">
        <f ca="1">MID(CELL("filename",A1),FIND("]",CELL("filename",A1))+1,255)</f>
        <v>Expensed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1"/>
      <c r="AT1" s="89"/>
    </row>
    <row r="2" spans="1:46" x14ac:dyDescent="0.25">
      <c r="A2" s="91" t="str">
        <f>Cover!D21&amp;" - "&amp;Cover!D23</f>
        <v>Electricity North West Limited - v1 Final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1"/>
      <c r="AT2" s="89"/>
    </row>
    <row r="3" spans="1:46" x14ac:dyDescent="0.25">
      <c r="A3" s="93" t="str">
        <f>Cover!D2&amp;" - "&amp;Cover!D8&amp;" v"&amp;Cover!D10&amp;" - "&amp;Cover!D19</f>
        <v>PCDM charging model - Release for charge setting v4 - 2022/23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4"/>
      <c r="AT3" s="90"/>
    </row>
    <row r="4" spans="1:46" s="1" customFormat="1" x14ac:dyDescent="0.25">
      <c r="A4" s="67" t="str">
        <f>H87 &amp; IF(H87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</row>
    <row r="5" spans="1:46" ht="60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99" t="s">
        <v>134</v>
      </c>
      <c r="K5" s="99" t="s">
        <v>135</v>
      </c>
      <c r="L5" s="99" t="s">
        <v>136</v>
      </c>
      <c r="M5" s="99" t="s">
        <v>137</v>
      </c>
      <c r="N5" s="99" t="s">
        <v>138</v>
      </c>
      <c r="O5" s="99" t="s">
        <v>139</v>
      </c>
      <c r="P5" s="99" t="s">
        <v>140</v>
      </c>
      <c r="Q5" s="99" t="s">
        <v>141</v>
      </c>
      <c r="R5" s="99" t="s">
        <v>142</v>
      </c>
      <c r="S5" s="99" t="s">
        <v>143</v>
      </c>
      <c r="T5" s="99" t="s">
        <v>144</v>
      </c>
      <c r="U5" s="99" t="s">
        <v>188</v>
      </c>
      <c r="V5" s="99" t="s">
        <v>146</v>
      </c>
      <c r="W5" s="99" t="s">
        <v>147</v>
      </c>
      <c r="X5" s="99" t="s">
        <v>148</v>
      </c>
      <c r="Y5" s="99" t="s">
        <v>149</v>
      </c>
      <c r="Z5" s="99" t="s">
        <v>150</v>
      </c>
      <c r="AA5" s="99" t="s">
        <v>151</v>
      </c>
      <c r="AB5" s="99" t="s">
        <v>152</v>
      </c>
      <c r="AC5" s="99" t="s">
        <v>153</v>
      </c>
      <c r="AD5" s="99" t="s">
        <v>154</v>
      </c>
      <c r="AE5" s="99" t="s">
        <v>155</v>
      </c>
      <c r="AF5" s="99" t="s">
        <v>156</v>
      </c>
      <c r="AG5" s="99" t="s">
        <v>157</v>
      </c>
      <c r="AH5" s="99" t="s">
        <v>158</v>
      </c>
      <c r="AI5" s="99" t="s">
        <v>159</v>
      </c>
      <c r="AJ5" s="99" t="s">
        <v>160</v>
      </c>
      <c r="AK5" s="99" t="s">
        <v>161</v>
      </c>
      <c r="AL5" s="99" t="s">
        <v>162</v>
      </c>
      <c r="AM5" s="99" t="s">
        <v>163</v>
      </c>
      <c r="AN5" s="99" t="s">
        <v>164</v>
      </c>
      <c r="AO5" s="99" t="s">
        <v>189</v>
      </c>
      <c r="AP5" s="99" t="s">
        <v>741</v>
      </c>
      <c r="AQ5" s="99" t="s">
        <v>740</v>
      </c>
      <c r="AR5" s="124"/>
      <c r="AS5" s="98" t="s">
        <v>34</v>
      </c>
      <c r="AT5" s="37"/>
    </row>
    <row r="6" spans="1:46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8"/>
      <c r="AT6" s="37"/>
    </row>
    <row r="7" spans="1:46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2"/>
      <c r="AT7" s="37"/>
    </row>
    <row r="8" spans="1:46" x14ac:dyDescent="0.25">
      <c r="A8" s="68"/>
      <c r="B8" s="68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8"/>
      <c r="AT8" s="37"/>
    </row>
    <row r="9" spans="1:46" x14ac:dyDescent="0.25">
      <c r="A9" s="68"/>
      <c r="B9" s="68"/>
      <c r="C9" s="104" t="s">
        <v>551</v>
      </c>
      <c r="D9" s="104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8"/>
      <c r="AT9" s="37"/>
    </row>
    <row r="10" spans="1:46" x14ac:dyDescent="0.25">
      <c r="A10" s="68"/>
      <c r="B10" s="68"/>
      <c r="C10" s="104" t="s">
        <v>456</v>
      </c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8"/>
      <c r="AT10" s="37"/>
    </row>
    <row r="11" spans="1:46" x14ac:dyDescent="0.25">
      <c r="A11" s="68"/>
      <c r="B11" s="68"/>
      <c r="C11" s="104" t="s">
        <v>730</v>
      </c>
      <c r="D11" s="104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8"/>
      <c r="AT11" s="69"/>
    </row>
    <row r="12" spans="1:46" x14ac:dyDescent="0.25">
      <c r="A12" s="68"/>
      <c r="B12" s="68"/>
      <c r="C12" s="104"/>
      <c r="D12" s="104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8"/>
      <c r="AT12" s="37"/>
    </row>
    <row r="13" spans="1:46" x14ac:dyDescent="0.25">
      <c r="A13" s="68"/>
      <c r="B13" s="102" t="s">
        <v>243</v>
      </c>
      <c r="C13" s="102"/>
      <c r="D13" s="102"/>
      <c r="E13" s="102"/>
      <c r="F13" s="102"/>
      <c r="G13" s="102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2"/>
      <c r="AT13" s="37"/>
    </row>
    <row r="14" spans="1:46" x14ac:dyDescent="0.25">
      <c r="A14" s="68"/>
      <c r="B14" s="68"/>
      <c r="C14" s="68"/>
      <c r="D14" s="68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8"/>
      <c r="AT14" s="37"/>
    </row>
    <row r="15" spans="1:46" x14ac:dyDescent="0.25">
      <c r="A15" s="68"/>
      <c r="B15" s="68"/>
      <c r="C15" s="104" t="s">
        <v>552</v>
      </c>
      <c r="D15" s="104"/>
      <c r="E15" s="68"/>
      <c r="F15" s="68"/>
      <c r="G15" s="68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8"/>
      <c r="AT15" s="37"/>
    </row>
    <row r="16" spans="1:46" x14ac:dyDescent="0.25">
      <c r="A16" s="68"/>
      <c r="B16" s="68"/>
      <c r="C16" s="104" t="s">
        <v>457</v>
      </c>
      <c r="D16" s="104"/>
      <c r="E16" s="68"/>
      <c r="F16" s="68"/>
      <c r="G16" s="68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8"/>
      <c r="AT16" s="37"/>
    </row>
    <row r="17" spans="1:46" x14ac:dyDescent="0.25">
      <c r="A17" s="68"/>
      <c r="B17" s="68"/>
      <c r="C17" s="104"/>
      <c r="D17" s="104"/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8"/>
      <c r="AT17" s="37"/>
    </row>
    <row r="18" spans="1:46" x14ac:dyDescent="0.25">
      <c r="A18" s="68"/>
      <c r="B18" s="96"/>
      <c r="C18" s="105" t="s">
        <v>639</v>
      </c>
      <c r="D18" s="105"/>
      <c r="E18" s="105"/>
      <c r="F18" s="105"/>
      <c r="G18" s="105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5"/>
      <c r="AT18" s="37"/>
    </row>
    <row r="19" spans="1:46" x14ac:dyDescent="0.25">
      <c r="A19" s="68"/>
      <c r="B19" s="68"/>
      <c r="C19" s="104"/>
      <c r="D19" s="104"/>
      <c r="E19" s="68"/>
      <c r="F19" s="68"/>
      <c r="G19" s="68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8"/>
      <c r="AT19" s="37"/>
    </row>
    <row r="20" spans="1:46" x14ac:dyDescent="0.25">
      <c r="A20" s="68"/>
      <c r="B20" s="68"/>
      <c r="C20" s="68"/>
      <c r="D20" s="104"/>
      <c r="E20" s="107" t="str">
        <f>Expenditure!E128</f>
        <v>Total expenditure allocated, by network level and cost category (EDCM)</v>
      </c>
      <c r="F20" s="68"/>
      <c r="G20" s="68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8"/>
      <c r="AT20" s="37"/>
    </row>
    <row r="21" spans="1:46" x14ac:dyDescent="0.25">
      <c r="A21" s="68"/>
      <c r="B21" s="68"/>
      <c r="C21" s="68"/>
      <c r="D21" s="68"/>
      <c r="E21" s="68"/>
      <c r="F21" s="108" t="str">
        <f>Expenditure!F129</f>
        <v>LV services (EDCM)</v>
      </c>
      <c r="G21" s="108" t="str">
        <f>Expenditure!G129</f>
        <v>£ per year</v>
      </c>
      <c r="H21" s="140"/>
      <c r="I21" s="140"/>
      <c r="J21" s="151">
        <f>Expenditure!J129</f>
        <v>0</v>
      </c>
      <c r="K21" s="151">
        <f>Expenditure!K129</f>
        <v>7069561.6786366142</v>
      </c>
      <c r="L21" s="151">
        <f>Expenditure!L129</f>
        <v>842971.6299938435</v>
      </c>
      <c r="M21" s="151">
        <f>Expenditure!M129</f>
        <v>4362764.3777793171</v>
      </c>
      <c r="N21" s="151">
        <f>Expenditure!N129</f>
        <v>168376.39876871719</v>
      </c>
      <c r="O21" s="151">
        <f>Expenditure!O129</f>
        <v>291017.97719043249</v>
      </c>
      <c r="P21" s="151">
        <f>Expenditure!P129</f>
        <v>165018.90982460944</v>
      </c>
      <c r="Q21" s="151">
        <f>Expenditure!Q129</f>
        <v>1757851.7592974659</v>
      </c>
      <c r="R21" s="151">
        <f>Expenditure!R129</f>
        <v>798379.33205373003</v>
      </c>
      <c r="S21" s="151">
        <f>Expenditure!S129</f>
        <v>3102468.136736189</v>
      </c>
      <c r="T21" s="151">
        <f>Expenditure!T129</f>
        <v>541922.84702075995</v>
      </c>
      <c r="U21" s="151">
        <f>Expenditure!U129</f>
        <v>247326.9237532125</v>
      </c>
      <c r="V21" s="151">
        <f>Expenditure!V129</f>
        <v>283652.68511748861</v>
      </c>
      <c r="W21" s="151">
        <f>Expenditure!W129</f>
        <v>235095.46708843211</v>
      </c>
      <c r="X21" s="151">
        <f>Expenditure!X129</f>
        <v>414703.5045602342</v>
      </c>
      <c r="Y21" s="151">
        <f>Expenditure!Y129</f>
        <v>0</v>
      </c>
      <c r="Z21" s="151">
        <f>Expenditure!Z129</f>
        <v>0</v>
      </c>
      <c r="AA21" s="151">
        <f>Expenditure!AA129</f>
        <v>568569.32023197634</v>
      </c>
      <c r="AB21" s="151">
        <f>Expenditure!AB129</f>
        <v>168306.94624556604</v>
      </c>
      <c r="AC21" s="151">
        <f>Expenditure!AC129</f>
        <v>1785659.6838376008</v>
      </c>
      <c r="AD21" s="151">
        <f>Expenditure!AD129</f>
        <v>477539.1363603088</v>
      </c>
      <c r="AE21" s="151">
        <f>Expenditure!AE129</f>
        <v>0</v>
      </c>
      <c r="AF21" s="151">
        <f>Expenditure!AF129</f>
        <v>0</v>
      </c>
      <c r="AG21" s="151">
        <f>Expenditure!AG129</f>
        <v>0</v>
      </c>
      <c r="AH21" s="151">
        <f>Expenditure!AH129</f>
        <v>0</v>
      </c>
      <c r="AI21" s="151">
        <f>Expenditure!AI129</f>
        <v>0</v>
      </c>
      <c r="AJ21" s="151">
        <f>Expenditure!AJ129</f>
        <v>0</v>
      </c>
      <c r="AK21" s="151">
        <f>Expenditure!AK129</f>
        <v>0</v>
      </c>
      <c r="AL21" s="151">
        <f>Expenditure!AL129</f>
        <v>0</v>
      </c>
      <c r="AM21" s="151">
        <f>Expenditure!AM129</f>
        <v>0</v>
      </c>
      <c r="AN21" s="151">
        <f>Expenditure!AN129</f>
        <v>0</v>
      </c>
      <c r="AO21" s="151">
        <f>Expenditure!AO129</f>
        <v>0</v>
      </c>
      <c r="AP21" s="151">
        <f>Expenditure!AP129</f>
        <v>1051200.0000000002</v>
      </c>
      <c r="AQ21" s="151">
        <f>Expenditure!AQ129</f>
        <v>0</v>
      </c>
      <c r="AR21" s="69"/>
      <c r="AS21" s="68"/>
      <c r="AT21" s="37"/>
    </row>
    <row r="22" spans="1:46" x14ac:dyDescent="0.25">
      <c r="A22" s="68"/>
      <c r="B22" s="68"/>
      <c r="C22" s="68"/>
      <c r="D22" s="68"/>
      <c r="E22" s="68"/>
      <c r="F22" s="110" t="str">
        <f>Expenditure!F130</f>
        <v>LV mains (EDCM)</v>
      </c>
      <c r="G22" s="110" t="str">
        <f>Expenditure!G130</f>
        <v>£ per year</v>
      </c>
      <c r="H22" s="125"/>
      <c r="I22" s="125"/>
      <c r="J22" s="147">
        <f>Expenditure!J130</f>
        <v>5592992.279215375</v>
      </c>
      <c r="K22" s="147">
        <f>Expenditure!K130</f>
        <v>7953868.9961817618</v>
      </c>
      <c r="L22" s="147">
        <f>Expenditure!L130</f>
        <v>948416.07121559093</v>
      </c>
      <c r="M22" s="147">
        <f>Expenditure!M130</f>
        <v>4908487.6686099274</v>
      </c>
      <c r="N22" s="147">
        <f>Expenditure!N130</f>
        <v>189438.02724039799</v>
      </c>
      <c r="O22" s="147">
        <f>Expenditure!O130</f>
        <v>327420.42170751846</v>
      </c>
      <c r="P22" s="147">
        <f>Expenditure!P130</f>
        <v>185660.56147497986</v>
      </c>
      <c r="Q22" s="147">
        <f>Expenditure!Q130</f>
        <v>1977735.430247508</v>
      </c>
      <c r="R22" s="147">
        <f>Expenditure!R130</f>
        <v>898245.87507370359</v>
      </c>
      <c r="S22" s="147">
        <f>Expenditure!S130</f>
        <v>3490545.2765194252</v>
      </c>
      <c r="T22" s="147">
        <f>Expenditure!T130</f>
        <v>609710.12449986069</v>
      </c>
      <c r="U22" s="147">
        <f>Expenditure!U130</f>
        <v>278264.20366433082</v>
      </c>
      <c r="V22" s="147">
        <f>Expenditure!V130</f>
        <v>319133.8304123549</v>
      </c>
      <c r="W22" s="147">
        <f>Expenditure!W130</f>
        <v>264502.75587356766</v>
      </c>
      <c r="X22" s="147">
        <f>Expenditure!X130</f>
        <v>466577.34913003736</v>
      </c>
      <c r="Y22" s="147">
        <f>Expenditure!Y130</f>
        <v>0</v>
      </c>
      <c r="Z22" s="147">
        <f>Expenditure!Z130</f>
        <v>0</v>
      </c>
      <c r="AA22" s="147">
        <f>Expenditure!AA130</f>
        <v>639689.71400860604</v>
      </c>
      <c r="AB22" s="147">
        <f>Expenditure!AB130</f>
        <v>189359.88713840721</v>
      </c>
      <c r="AC22" s="147">
        <f>Expenditure!AC130</f>
        <v>2009021.7530638606</v>
      </c>
      <c r="AD22" s="147">
        <f>Expenditure!AD130</f>
        <v>537272.87543690891</v>
      </c>
      <c r="AE22" s="147">
        <f>Expenditure!AE130</f>
        <v>0</v>
      </c>
      <c r="AF22" s="147">
        <f>Expenditure!AF130</f>
        <v>0</v>
      </c>
      <c r="AG22" s="147">
        <f>Expenditure!AG130</f>
        <v>0</v>
      </c>
      <c r="AH22" s="147">
        <f>Expenditure!AH130</f>
        <v>0</v>
      </c>
      <c r="AI22" s="147">
        <f>Expenditure!AI130</f>
        <v>0</v>
      </c>
      <c r="AJ22" s="147">
        <f>Expenditure!AJ130</f>
        <v>0</v>
      </c>
      <c r="AK22" s="147">
        <f>Expenditure!AK130</f>
        <v>0</v>
      </c>
      <c r="AL22" s="147">
        <f>Expenditure!AL130</f>
        <v>0</v>
      </c>
      <c r="AM22" s="147">
        <f>Expenditure!AM130</f>
        <v>0</v>
      </c>
      <c r="AN22" s="147">
        <f>Expenditure!AN130</f>
        <v>0</v>
      </c>
      <c r="AO22" s="147">
        <f>Expenditure!AO130</f>
        <v>0</v>
      </c>
      <c r="AP22" s="147">
        <f>Expenditure!AP130</f>
        <v>0</v>
      </c>
      <c r="AQ22" s="147">
        <f>Expenditure!AQ130</f>
        <v>0</v>
      </c>
      <c r="AR22" s="69"/>
      <c r="AS22" s="68"/>
      <c r="AT22" s="37"/>
    </row>
    <row r="23" spans="1:46" x14ac:dyDescent="0.25">
      <c r="A23" s="68"/>
      <c r="B23" s="68"/>
      <c r="C23" s="68"/>
      <c r="D23" s="68"/>
      <c r="E23" s="68"/>
      <c r="F23" s="110" t="str">
        <f>Expenditure!F131</f>
        <v>HV/LV (EDCM)</v>
      </c>
      <c r="G23" s="110" t="str">
        <f>Expenditure!G131</f>
        <v>£ per year</v>
      </c>
      <c r="H23" s="125"/>
      <c r="I23" s="125"/>
      <c r="J23" s="147">
        <f>Expenditure!J131</f>
        <v>0</v>
      </c>
      <c r="K23" s="147">
        <f>Expenditure!K131</f>
        <v>9569407.9887221288</v>
      </c>
      <c r="L23" s="147">
        <f>Expenditure!L131</f>
        <v>226554.63066552117</v>
      </c>
      <c r="M23" s="147">
        <f>Expenditure!M131</f>
        <v>144773.1937798819</v>
      </c>
      <c r="N23" s="147">
        <f>Expenditure!N131</f>
        <v>2842293.7437212812</v>
      </c>
      <c r="O23" s="147">
        <f>Expenditure!O131</f>
        <v>-5113.3910685373921</v>
      </c>
      <c r="P23" s="147">
        <f>Expenditure!P131</f>
        <v>44350.007565989348</v>
      </c>
      <c r="Q23" s="147">
        <f>Expenditure!Q131</f>
        <v>472435.18277748273</v>
      </c>
      <c r="R23" s="147">
        <f>Expenditure!R131</f>
        <v>214570.13293049883</v>
      </c>
      <c r="S23" s="147">
        <f>Expenditure!S131</f>
        <v>833810.41290197184</v>
      </c>
      <c r="T23" s="147">
        <f>Expenditure!T131</f>
        <v>145645.62565040612</v>
      </c>
      <c r="U23" s="147">
        <f>Expenditure!U131</f>
        <v>66470.872649602446</v>
      </c>
      <c r="V23" s="147">
        <f>Expenditure!V131</f>
        <v>76233.679791270479</v>
      </c>
      <c r="W23" s="147">
        <f>Expenditure!W131</f>
        <v>63183.581537313308</v>
      </c>
      <c r="X23" s="147">
        <f>Expenditure!X131</f>
        <v>111454.52108753327</v>
      </c>
      <c r="Y23" s="147">
        <f>Expenditure!Y131</f>
        <v>0</v>
      </c>
      <c r="Z23" s="147">
        <f>Expenditure!Z131</f>
        <v>0</v>
      </c>
      <c r="AA23" s="147">
        <f>Expenditure!AA131</f>
        <v>152807.05514827656</v>
      </c>
      <c r="AB23" s="147">
        <f>Expenditure!AB131</f>
        <v>45233.690777214426</v>
      </c>
      <c r="AC23" s="147">
        <f>Expenditure!AC131</f>
        <v>479908.76059386897</v>
      </c>
      <c r="AD23" s="147">
        <f>Expenditure!AD131</f>
        <v>128342.04475805649</v>
      </c>
      <c r="AE23" s="147">
        <f>Expenditure!AE131</f>
        <v>0</v>
      </c>
      <c r="AF23" s="147">
        <f>Expenditure!AF131</f>
        <v>0</v>
      </c>
      <c r="AG23" s="147">
        <f>Expenditure!AG131</f>
        <v>0</v>
      </c>
      <c r="AH23" s="147">
        <f>Expenditure!AH131</f>
        <v>0</v>
      </c>
      <c r="AI23" s="147">
        <f>Expenditure!AI131</f>
        <v>0</v>
      </c>
      <c r="AJ23" s="147">
        <f>Expenditure!AJ131</f>
        <v>0</v>
      </c>
      <c r="AK23" s="147">
        <f>Expenditure!AK131</f>
        <v>0</v>
      </c>
      <c r="AL23" s="147">
        <f>Expenditure!AL131</f>
        <v>0</v>
      </c>
      <c r="AM23" s="147">
        <f>Expenditure!AM131</f>
        <v>0</v>
      </c>
      <c r="AN23" s="147">
        <f>Expenditure!AN131</f>
        <v>0</v>
      </c>
      <c r="AO23" s="147">
        <f>Expenditure!AO131</f>
        <v>0</v>
      </c>
      <c r="AP23" s="147">
        <f>Expenditure!AP131</f>
        <v>0</v>
      </c>
      <c r="AQ23" s="147">
        <f>Expenditure!AQ131</f>
        <v>0</v>
      </c>
      <c r="AR23" s="69"/>
      <c r="AS23" s="68"/>
      <c r="AT23" s="37"/>
    </row>
    <row r="24" spans="1:46" x14ac:dyDescent="0.25">
      <c r="A24" s="68"/>
      <c r="B24" s="68"/>
      <c r="C24" s="68"/>
      <c r="D24" s="68"/>
      <c r="E24" s="68"/>
      <c r="F24" s="110" t="str">
        <f>Expenditure!F132</f>
        <v>HV (EDCM)</v>
      </c>
      <c r="G24" s="110" t="str">
        <f>Expenditure!G132</f>
        <v>£ per year</v>
      </c>
      <c r="H24" s="125"/>
      <c r="I24" s="125"/>
      <c r="J24" s="147">
        <f>Expenditure!J132</f>
        <v>5200104.0148030603</v>
      </c>
      <c r="K24" s="147">
        <f>Expenditure!K132</f>
        <v>10745406.480828619</v>
      </c>
      <c r="L24" s="147">
        <f>Expenditure!L132</f>
        <v>805870.33850754076</v>
      </c>
      <c r="M24" s="147">
        <f>Expenditure!M132</f>
        <v>4786202.4209304722</v>
      </c>
      <c r="N24" s="147">
        <f>Expenditure!N132</f>
        <v>-56716.875935551157</v>
      </c>
      <c r="O24" s="147">
        <f>Expenditure!O132</f>
        <v>619780.57590541616</v>
      </c>
      <c r="P24" s="147">
        <f>Expenditure!P132</f>
        <v>157756.01454283175</v>
      </c>
      <c r="Q24" s="147">
        <f>Expenditure!Q132</f>
        <v>1680484.303275391</v>
      </c>
      <c r="R24" s="147">
        <f>Expenditure!R132</f>
        <v>763240.65921917511</v>
      </c>
      <c r="S24" s="147">
        <f>Expenditure!S132</f>
        <v>2965920.7482210421</v>
      </c>
      <c r="T24" s="147">
        <f>Expenditure!T132</f>
        <v>518071.46603116347</v>
      </c>
      <c r="U24" s="147">
        <f>Expenditure!U132</f>
        <v>236441.44675246748</v>
      </c>
      <c r="V24" s="147">
        <f>Expenditure!V132</f>
        <v>271168.42043174437</v>
      </c>
      <c r="W24" s="147">
        <f>Expenditure!W132</f>
        <v>224748.32711217913</v>
      </c>
      <c r="X24" s="147">
        <f>Expenditure!X132</f>
        <v>396451.36527626694</v>
      </c>
      <c r="Y24" s="147">
        <f>Expenditure!Y132</f>
        <v>0</v>
      </c>
      <c r="Z24" s="147">
        <f>Expenditure!Z132</f>
        <v>0</v>
      </c>
      <c r="AA24" s="147">
        <f>Expenditure!AA132</f>
        <v>543545.16125731473</v>
      </c>
      <c r="AB24" s="147">
        <f>Expenditure!AB132</f>
        <v>160899.3362505869</v>
      </c>
      <c r="AC24" s="147">
        <f>Expenditure!AC132</f>
        <v>1707068.3314502353</v>
      </c>
      <c r="AD24" s="147">
        <f>Expenditure!AD132</f>
        <v>456521.44363635493</v>
      </c>
      <c r="AE24" s="147">
        <f>Expenditure!AE132</f>
        <v>0</v>
      </c>
      <c r="AF24" s="147">
        <f>Expenditure!AF132</f>
        <v>0</v>
      </c>
      <c r="AG24" s="147">
        <f>Expenditure!AG132</f>
        <v>0</v>
      </c>
      <c r="AH24" s="147">
        <f>Expenditure!AH132</f>
        <v>0</v>
      </c>
      <c r="AI24" s="147">
        <f>Expenditure!AI132</f>
        <v>0</v>
      </c>
      <c r="AJ24" s="147">
        <f>Expenditure!AJ132</f>
        <v>0</v>
      </c>
      <c r="AK24" s="147">
        <f>Expenditure!AK132</f>
        <v>0</v>
      </c>
      <c r="AL24" s="147">
        <f>Expenditure!AL132</f>
        <v>0</v>
      </c>
      <c r="AM24" s="147">
        <f>Expenditure!AM132</f>
        <v>0</v>
      </c>
      <c r="AN24" s="147">
        <f>Expenditure!AN132</f>
        <v>0</v>
      </c>
      <c r="AO24" s="147">
        <f>Expenditure!AO132</f>
        <v>0</v>
      </c>
      <c r="AP24" s="147">
        <f>Expenditure!AP132</f>
        <v>0</v>
      </c>
      <c r="AQ24" s="147">
        <f>Expenditure!AQ132</f>
        <v>0</v>
      </c>
      <c r="AR24" s="69"/>
      <c r="AS24" s="68"/>
      <c r="AT24" s="37"/>
    </row>
    <row r="25" spans="1:46" x14ac:dyDescent="0.25">
      <c r="A25" s="68"/>
      <c r="B25" s="68"/>
      <c r="C25" s="68"/>
      <c r="D25" s="68"/>
      <c r="E25" s="68"/>
      <c r="F25" s="112" t="str">
        <f>Expenditure!F133</f>
        <v>EHV and 132kV (EDCM)</v>
      </c>
      <c r="G25" s="112" t="str">
        <f>Expenditure!G133</f>
        <v>£ per year</v>
      </c>
      <c r="H25" s="141"/>
      <c r="I25" s="142"/>
      <c r="J25" s="157">
        <f>Expenditure!J133</f>
        <v>23665150.708784964</v>
      </c>
      <c r="K25" s="157">
        <f>Expenditure!K133</f>
        <v>28168342.668470502</v>
      </c>
      <c r="L25" s="157">
        <f>Expenditure!L133</f>
        <v>1256612.9711755991</v>
      </c>
      <c r="M25" s="157">
        <f>Expenditure!M133</f>
        <v>1832166.9887859116</v>
      </c>
      <c r="N25" s="157">
        <f>Expenditure!N133</f>
        <v>1599596.6515136759</v>
      </c>
      <c r="O25" s="157">
        <f>Expenditure!O133</f>
        <v>403782.51742465922</v>
      </c>
      <c r="P25" s="157">
        <f>Expenditure!P133</f>
        <v>245992.74186294407</v>
      </c>
      <c r="Q25" s="157">
        <f>Expenditure!Q133</f>
        <v>2620419.5296028825</v>
      </c>
      <c r="R25" s="157">
        <f>Expenditure!R133</f>
        <v>1190139.4885431137</v>
      </c>
      <c r="S25" s="157">
        <f>Expenditure!S133</f>
        <v>4624831.44694936</v>
      </c>
      <c r="T25" s="157">
        <f>Expenditure!T133</f>
        <v>807841.27806017653</v>
      </c>
      <c r="U25" s="157">
        <f>Expenditure!U133</f>
        <v>368688.82587604405</v>
      </c>
      <c r="V25" s="157">
        <f>Expenditure!V133</f>
        <v>422839.42987503298</v>
      </c>
      <c r="W25" s="157">
        <f>Expenditure!W133</f>
        <v>350455.46361989371</v>
      </c>
      <c r="X25" s="157">
        <f>Expenditure!X133</f>
        <v>618196.13434223807</v>
      </c>
      <c r="Y25" s="157">
        <f>Expenditure!Y133</f>
        <v>0</v>
      </c>
      <c r="Z25" s="157">
        <f>Expenditure!Z133</f>
        <v>0</v>
      </c>
      <c r="AA25" s="157">
        <f>Expenditure!AA133</f>
        <v>847563.02275702031</v>
      </c>
      <c r="AB25" s="157">
        <f>Expenditure!AB133</f>
        <v>250894.19888623914</v>
      </c>
      <c r="AC25" s="157">
        <f>Expenditure!AC133</f>
        <v>2661872.6431303937</v>
      </c>
      <c r="AD25" s="157">
        <f>Expenditure!AD133</f>
        <v>711864.8500646929</v>
      </c>
      <c r="AE25" s="157">
        <f>Expenditure!AE133</f>
        <v>0</v>
      </c>
      <c r="AF25" s="157">
        <f>Expenditure!AF133</f>
        <v>0</v>
      </c>
      <c r="AG25" s="157">
        <f>Expenditure!AG133</f>
        <v>0</v>
      </c>
      <c r="AH25" s="157">
        <f>Expenditure!AH133</f>
        <v>0</v>
      </c>
      <c r="AI25" s="157">
        <f>Expenditure!AI133</f>
        <v>0</v>
      </c>
      <c r="AJ25" s="157">
        <f>Expenditure!AJ133</f>
        <v>0</v>
      </c>
      <c r="AK25" s="157">
        <f>Expenditure!AK133</f>
        <v>0</v>
      </c>
      <c r="AL25" s="157">
        <f>Expenditure!AL133</f>
        <v>0</v>
      </c>
      <c r="AM25" s="157">
        <f>Expenditure!AM133</f>
        <v>0</v>
      </c>
      <c r="AN25" s="157">
        <f>Expenditure!AN133</f>
        <v>0</v>
      </c>
      <c r="AO25" s="157">
        <f>Expenditure!AO133</f>
        <v>0</v>
      </c>
      <c r="AP25" s="157">
        <f>Expenditure!AP133</f>
        <v>0</v>
      </c>
      <c r="AQ25" s="157">
        <f>Expenditure!AQ133</f>
        <v>0</v>
      </c>
      <c r="AR25" s="69"/>
      <c r="AS25" s="68"/>
      <c r="AT25" s="37"/>
    </row>
    <row r="26" spans="1:46" x14ac:dyDescent="0.25">
      <c r="A26" s="68"/>
      <c r="B26" s="68"/>
      <c r="C26" s="68"/>
      <c r="D26" s="68"/>
      <c r="E26" s="68"/>
      <c r="F26" s="68"/>
      <c r="G26" s="68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8"/>
      <c r="AT26" s="37"/>
    </row>
    <row r="27" spans="1:46" x14ac:dyDescent="0.25">
      <c r="A27" s="68"/>
      <c r="B27" s="68"/>
      <c r="C27" s="68"/>
      <c r="D27" s="68"/>
      <c r="E27" s="107" t="str">
        <f>Expenditure!E135</f>
        <v>Total expenditure allocated, by network level and cost category (CDCM)</v>
      </c>
      <c r="F27" s="68"/>
      <c r="G27" s="68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8"/>
      <c r="AT27" s="37"/>
    </row>
    <row r="28" spans="1:46" x14ac:dyDescent="0.25">
      <c r="A28" s="68"/>
      <c r="B28" s="68"/>
      <c r="C28" s="68"/>
      <c r="D28" s="68"/>
      <c r="E28" s="68"/>
      <c r="F28" s="108" t="str">
        <f>Expenditure!F136</f>
        <v>LV services (CDCM)</v>
      </c>
      <c r="G28" s="108" t="str">
        <f>Expenditure!G136</f>
        <v>£ per year</v>
      </c>
      <c r="H28" s="140"/>
      <c r="I28" s="140"/>
      <c r="J28" s="151">
        <f>Expenditure!J136</f>
        <v>0</v>
      </c>
      <c r="K28" s="151">
        <f>Expenditure!K136</f>
        <v>7051057.5028127357</v>
      </c>
      <c r="L28" s="151">
        <f>Expenditure!L136</f>
        <v>879200.78593587503</v>
      </c>
      <c r="M28" s="151">
        <f>Expenditure!M136</f>
        <v>4350495.6443061922</v>
      </c>
      <c r="N28" s="151">
        <f>Expenditure!N136</f>
        <v>156267.89465885697</v>
      </c>
      <c r="O28" s="151">
        <f>Expenditure!O136</f>
        <v>290200.27665670053</v>
      </c>
      <c r="P28" s="151">
        <f>Expenditure!P136</f>
        <v>172111.07711078902</v>
      </c>
      <c r="Q28" s="151">
        <f>Expenditure!Q136</f>
        <v>1833400.5479453441</v>
      </c>
      <c r="R28" s="151">
        <f>Expenditure!R136</f>
        <v>832692.00438183756</v>
      </c>
      <c r="S28" s="151">
        <f>Expenditure!S136</f>
        <v>3235805.7224053773</v>
      </c>
      <c r="T28" s="151">
        <f>Expenditure!T136</f>
        <v>565213.55649980623</v>
      </c>
      <c r="U28" s="151">
        <f>Expenditure!U136</f>
        <v>257956.51717070807</v>
      </c>
      <c r="V28" s="151">
        <f>Expenditure!V136</f>
        <v>295843.48371242173</v>
      </c>
      <c r="W28" s="151">
        <f>Expenditure!W136</f>
        <v>245199.3781043624</v>
      </c>
      <c r="X28" s="151">
        <f>Expenditure!X136</f>
        <v>432526.59302707785</v>
      </c>
      <c r="Y28" s="151">
        <f>Expenditure!Y136</f>
        <v>0</v>
      </c>
      <c r="Z28" s="151">
        <f>Expenditure!Z136</f>
        <v>0</v>
      </c>
      <c r="AA28" s="151">
        <f>Expenditure!AA136</f>
        <v>593005.23934670328</v>
      </c>
      <c r="AB28" s="151">
        <f>Expenditure!AB136</f>
        <v>175540.42645379351</v>
      </c>
      <c r="AC28" s="151">
        <f>Expenditure!AC136</f>
        <v>1862403.5988678415</v>
      </c>
      <c r="AD28" s="151">
        <f>Expenditure!AD136</f>
        <v>498062.76873895357</v>
      </c>
      <c r="AE28" s="151">
        <f>Expenditure!AE136</f>
        <v>0</v>
      </c>
      <c r="AF28" s="151">
        <f>Expenditure!AF136</f>
        <v>0</v>
      </c>
      <c r="AG28" s="151">
        <f>Expenditure!AG136</f>
        <v>0</v>
      </c>
      <c r="AH28" s="151">
        <f>Expenditure!AH136</f>
        <v>0</v>
      </c>
      <c r="AI28" s="151">
        <f>Expenditure!AI136</f>
        <v>0</v>
      </c>
      <c r="AJ28" s="151">
        <f>Expenditure!AJ136</f>
        <v>0</v>
      </c>
      <c r="AK28" s="151">
        <f>Expenditure!AK136</f>
        <v>0</v>
      </c>
      <c r="AL28" s="151">
        <f>Expenditure!AL136</f>
        <v>0</v>
      </c>
      <c r="AM28" s="151">
        <f>Expenditure!AM136</f>
        <v>0</v>
      </c>
      <c r="AN28" s="151">
        <f>Expenditure!AN136</f>
        <v>0</v>
      </c>
      <c r="AO28" s="151">
        <f>Expenditure!AO136</f>
        <v>0</v>
      </c>
      <c r="AP28" s="151">
        <f>Expenditure!AP136</f>
        <v>1051200.0000000002</v>
      </c>
      <c r="AQ28" s="151">
        <f>Expenditure!AQ136</f>
        <v>0</v>
      </c>
      <c r="AR28" s="69"/>
      <c r="AS28" s="68"/>
      <c r="AT28" s="37"/>
    </row>
    <row r="29" spans="1:46" x14ac:dyDescent="0.25">
      <c r="A29" s="68"/>
      <c r="B29" s="68"/>
      <c r="C29" s="68"/>
      <c r="D29" s="68"/>
      <c r="E29" s="68"/>
      <c r="F29" s="110" t="str">
        <f>Expenditure!F137</f>
        <v>LV mains (CDCM)</v>
      </c>
      <c r="G29" s="110" t="str">
        <f>Expenditure!G137</f>
        <v>£ per year</v>
      </c>
      <c r="H29" s="125"/>
      <c r="I29" s="125"/>
      <c r="J29" s="147">
        <f>Expenditure!J137</f>
        <v>5592992.279215375</v>
      </c>
      <c r="K29" s="147">
        <f>Expenditure!K137</f>
        <v>7933050.1962227486</v>
      </c>
      <c r="L29" s="147">
        <f>Expenditure!L137</f>
        <v>989177.0084991497</v>
      </c>
      <c r="M29" s="147">
        <f>Expenditure!M137</f>
        <v>4894684.2811822193</v>
      </c>
      <c r="N29" s="147">
        <f>Expenditure!N137</f>
        <v>175814.91171958821</v>
      </c>
      <c r="O29" s="147">
        <f>Expenditure!O137</f>
        <v>326500.43780765863</v>
      </c>
      <c r="P29" s="147">
        <f>Expenditure!P137</f>
        <v>193639.86373692108</v>
      </c>
      <c r="Q29" s="147">
        <f>Expenditure!Q137</f>
        <v>2062734.3587583534</v>
      </c>
      <c r="R29" s="147">
        <f>Expenditure!R137</f>
        <v>936850.60235565179</v>
      </c>
      <c r="S29" s="147">
        <f>Expenditure!S137</f>
        <v>3640561.6052381829</v>
      </c>
      <c r="T29" s="147">
        <f>Expenditure!T137</f>
        <v>635914.18925599265</v>
      </c>
      <c r="U29" s="147">
        <f>Expenditure!U137</f>
        <v>290223.41660689912</v>
      </c>
      <c r="V29" s="147">
        <f>Expenditure!V137</f>
        <v>332849.53435422003</v>
      </c>
      <c r="W29" s="147">
        <f>Expenditure!W137</f>
        <v>275870.53059892886</v>
      </c>
      <c r="X29" s="147">
        <f>Expenditure!X137</f>
        <v>486629.86684142839</v>
      </c>
      <c r="Y29" s="147">
        <f>Expenditure!Y137</f>
        <v>0</v>
      </c>
      <c r="Z29" s="147">
        <f>Expenditure!Z137</f>
        <v>0</v>
      </c>
      <c r="AA29" s="147">
        <f>Expenditure!AA137</f>
        <v>667182.23876118928</v>
      </c>
      <c r="AB29" s="147">
        <f>Expenditure!AB137</f>
        <v>197498.17867302615</v>
      </c>
      <c r="AC29" s="147">
        <f>Expenditure!AC137</f>
        <v>2095365.3022331435</v>
      </c>
      <c r="AD29" s="147">
        <f>Expenditure!AD137</f>
        <v>560363.73887174309</v>
      </c>
      <c r="AE29" s="147">
        <f>Expenditure!AE137</f>
        <v>0</v>
      </c>
      <c r="AF29" s="147">
        <f>Expenditure!AF137</f>
        <v>0</v>
      </c>
      <c r="AG29" s="147">
        <f>Expenditure!AG137</f>
        <v>0</v>
      </c>
      <c r="AH29" s="147">
        <f>Expenditure!AH137</f>
        <v>0</v>
      </c>
      <c r="AI29" s="147">
        <f>Expenditure!AI137</f>
        <v>0</v>
      </c>
      <c r="AJ29" s="147">
        <f>Expenditure!AJ137</f>
        <v>0</v>
      </c>
      <c r="AK29" s="147">
        <f>Expenditure!AK137</f>
        <v>0</v>
      </c>
      <c r="AL29" s="147">
        <f>Expenditure!AL137</f>
        <v>0</v>
      </c>
      <c r="AM29" s="147">
        <f>Expenditure!AM137</f>
        <v>0</v>
      </c>
      <c r="AN29" s="147">
        <f>Expenditure!AN137</f>
        <v>0</v>
      </c>
      <c r="AO29" s="147">
        <f>Expenditure!AO137</f>
        <v>0</v>
      </c>
      <c r="AP29" s="147">
        <f>Expenditure!AP137</f>
        <v>0</v>
      </c>
      <c r="AQ29" s="147">
        <f>Expenditure!AQ137</f>
        <v>0</v>
      </c>
      <c r="AR29" s="69"/>
      <c r="AS29" s="68"/>
      <c r="AT29" s="37"/>
    </row>
    <row r="30" spans="1:46" x14ac:dyDescent="0.25">
      <c r="A30" s="68"/>
      <c r="B30" s="68"/>
      <c r="C30" s="68"/>
      <c r="D30" s="68"/>
      <c r="E30" s="68"/>
      <c r="F30" s="110" t="str">
        <f>Expenditure!F138</f>
        <v>HV/LV (CDCM)</v>
      </c>
      <c r="G30" s="110" t="str">
        <f>Expenditure!G138</f>
        <v>£ per year</v>
      </c>
      <c r="H30" s="125"/>
      <c r="I30" s="125"/>
      <c r="J30" s="147">
        <f>Expenditure!J138</f>
        <v>0</v>
      </c>
      <c r="K30" s="147">
        <f>Expenditure!K138</f>
        <v>9564434.8596506566</v>
      </c>
      <c r="L30" s="147">
        <f>Expenditure!L138</f>
        <v>236291.47441176974</v>
      </c>
      <c r="M30" s="147">
        <f>Expenditure!M138</f>
        <v>141475.88425980019</v>
      </c>
      <c r="N30" s="147">
        <f>Expenditure!N138</f>
        <v>2839039.4969840082</v>
      </c>
      <c r="O30" s="147">
        <f>Expenditure!O138</f>
        <v>-5333.153912057981</v>
      </c>
      <c r="P30" s="147">
        <f>Expenditure!P138</f>
        <v>46256.078046855051</v>
      </c>
      <c r="Q30" s="147">
        <f>Expenditure!Q138</f>
        <v>492739.45791598601</v>
      </c>
      <c r="R30" s="147">
        <f>Expenditure!R138</f>
        <v>223791.90805298812</v>
      </c>
      <c r="S30" s="147">
        <f>Expenditure!S138</f>
        <v>869645.83891190286</v>
      </c>
      <c r="T30" s="147">
        <f>Expenditure!T138</f>
        <v>151905.1697396916</v>
      </c>
      <c r="U30" s="147">
        <f>Expenditure!U138</f>
        <v>69327.651602938</v>
      </c>
      <c r="V30" s="147">
        <f>Expenditure!V138</f>
        <v>79510.043757650943</v>
      </c>
      <c r="W30" s="147">
        <f>Expenditure!W138</f>
        <v>65899.079600407218</v>
      </c>
      <c r="X30" s="147">
        <f>Expenditure!X138</f>
        <v>116244.60307991797</v>
      </c>
      <c r="Y30" s="147">
        <f>Expenditure!Y138</f>
        <v>0</v>
      </c>
      <c r="Z30" s="147">
        <f>Expenditure!Z138</f>
        <v>0</v>
      </c>
      <c r="AA30" s="147">
        <f>Expenditure!AA138</f>
        <v>159374.3824853187</v>
      </c>
      <c r="AB30" s="147">
        <f>Expenditure!AB138</f>
        <v>47177.740112556006</v>
      </c>
      <c r="AC30" s="147">
        <f>Expenditure!AC138</f>
        <v>500534.23446139327</v>
      </c>
      <c r="AD30" s="147">
        <f>Expenditure!AD138</f>
        <v>133857.91716469108</v>
      </c>
      <c r="AE30" s="147">
        <f>Expenditure!AE138</f>
        <v>0</v>
      </c>
      <c r="AF30" s="147">
        <f>Expenditure!AF138</f>
        <v>0</v>
      </c>
      <c r="AG30" s="147">
        <f>Expenditure!AG138</f>
        <v>0</v>
      </c>
      <c r="AH30" s="147">
        <f>Expenditure!AH138</f>
        <v>0</v>
      </c>
      <c r="AI30" s="147">
        <f>Expenditure!AI138</f>
        <v>0</v>
      </c>
      <c r="AJ30" s="147">
        <f>Expenditure!AJ138</f>
        <v>0</v>
      </c>
      <c r="AK30" s="147">
        <f>Expenditure!AK138</f>
        <v>0</v>
      </c>
      <c r="AL30" s="147">
        <f>Expenditure!AL138</f>
        <v>0</v>
      </c>
      <c r="AM30" s="147">
        <f>Expenditure!AM138</f>
        <v>0</v>
      </c>
      <c r="AN30" s="147">
        <f>Expenditure!AN138</f>
        <v>0</v>
      </c>
      <c r="AO30" s="147">
        <f>Expenditure!AO138</f>
        <v>0</v>
      </c>
      <c r="AP30" s="147">
        <f>Expenditure!AP138</f>
        <v>0</v>
      </c>
      <c r="AQ30" s="147">
        <f>Expenditure!AQ138</f>
        <v>0</v>
      </c>
      <c r="AR30" s="69"/>
      <c r="AS30" s="68"/>
      <c r="AT30" s="37"/>
    </row>
    <row r="31" spans="1:46" x14ac:dyDescent="0.25">
      <c r="A31" s="68"/>
      <c r="B31" s="68"/>
      <c r="C31" s="68"/>
      <c r="D31" s="68"/>
      <c r="E31" s="68"/>
      <c r="F31" s="110" t="str">
        <f>Expenditure!F139</f>
        <v>HV (CDCM)</v>
      </c>
      <c r="G31" s="110" t="str">
        <f>Expenditure!G139</f>
        <v>£ per year</v>
      </c>
      <c r="H31" s="125"/>
      <c r="I31" s="125"/>
      <c r="J31" s="147">
        <f>Expenditure!J139</f>
        <v>5200104.0148030603</v>
      </c>
      <c r="K31" s="147">
        <f>Expenditure!K139</f>
        <v>10727716.720100727</v>
      </c>
      <c r="L31" s="147">
        <f>Expenditure!L139</f>
        <v>840504.95861102</v>
      </c>
      <c r="M31" s="147">
        <f>Expenditure!M139</f>
        <v>4774473.6651274823</v>
      </c>
      <c r="N31" s="147">
        <f>Expenditure!N139</f>
        <v>-68292.454470625118</v>
      </c>
      <c r="O31" s="147">
        <f>Expenditure!O139</f>
        <v>618998.86441896774</v>
      </c>
      <c r="P31" s="147">
        <f>Expenditure!P139</f>
        <v>164536.03779427544</v>
      </c>
      <c r="Q31" s="147">
        <f>Expenditure!Q139</f>
        <v>1752708.0006279878</v>
      </c>
      <c r="R31" s="147">
        <f>Expenditure!R139</f>
        <v>796043.14494974748</v>
      </c>
      <c r="S31" s="147">
        <f>Expenditure!S139</f>
        <v>3093389.8129863557</v>
      </c>
      <c r="T31" s="147">
        <f>Expenditure!T139</f>
        <v>540337.09308684152</v>
      </c>
      <c r="U31" s="147">
        <f>Expenditure!U139</f>
        <v>246603.20515662312</v>
      </c>
      <c r="V31" s="147">
        <f>Expenditure!V139</f>
        <v>282822.67146561109</v>
      </c>
      <c r="W31" s="147">
        <f>Expenditure!W139</f>
        <v>234407.539713103</v>
      </c>
      <c r="X31" s="147">
        <f>Expenditure!X139</f>
        <v>413490.01500654325</v>
      </c>
      <c r="Y31" s="147">
        <f>Expenditure!Y139</f>
        <v>0</v>
      </c>
      <c r="Z31" s="147">
        <f>Expenditure!Z139</f>
        <v>0</v>
      </c>
      <c r="AA31" s="147">
        <f>Expenditure!AA139</f>
        <v>566905.59440602199</v>
      </c>
      <c r="AB31" s="147">
        <f>Expenditure!AB139</f>
        <v>167814.45288865746</v>
      </c>
      <c r="AC31" s="147">
        <f>Expenditure!AC139</f>
        <v>1780434.5546815745</v>
      </c>
      <c r="AD31" s="147">
        <f>Expenditure!AD139</f>
        <v>476141.77958111704</v>
      </c>
      <c r="AE31" s="147">
        <f>Expenditure!AE139</f>
        <v>0</v>
      </c>
      <c r="AF31" s="147">
        <f>Expenditure!AF139</f>
        <v>0</v>
      </c>
      <c r="AG31" s="147">
        <f>Expenditure!AG139</f>
        <v>0</v>
      </c>
      <c r="AH31" s="147">
        <f>Expenditure!AH139</f>
        <v>0</v>
      </c>
      <c r="AI31" s="147">
        <f>Expenditure!AI139</f>
        <v>0</v>
      </c>
      <c r="AJ31" s="147">
        <f>Expenditure!AJ139</f>
        <v>0</v>
      </c>
      <c r="AK31" s="147">
        <f>Expenditure!AK139</f>
        <v>0</v>
      </c>
      <c r="AL31" s="147">
        <f>Expenditure!AL139</f>
        <v>0</v>
      </c>
      <c r="AM31" s="147">
        <f>Expenditure!AM139</f>
        <v>0</v>
      </c>
      <c r="AN31" s="147">
        <f>Expenditure!AN139</f>
        <v>0</v>
      </c>
      <c r="AO31" s="147">
        <f>Expenditure!AO139</f>
        <v>0</v>
      </c>
      <c r="AP31" s="147">
        <f>Expenditure!AP139</f>
        <v>0</v>
      </c>
      <c r="AQ31" s="147">
        <f>Expenditure!AQ139</f>
        <v>0</v>
      </c>
      <c r="AR31" s="69"/>
      <c r="AS31" s="68"/>
      <c r="AT31" s="37"/>
    </row>
    <row r="32" spans="1:46" x14ac:dyDescent="0.25">
      <c r="A32" s="68"/>
      <c r="B32" s="68"/>
      <c r="C32" s="68"/>
      <c r="D32" s="68"/>
      <c r="E32" s="68"/>
      <c r="F32" s="112" t="str">
        <f>Expenditure!F140</f>
        <v>EHV and 132kV (CDCM)</v>
      </c>
      <c r="G32" s="112" t="str">
        <f>Expenditure!G140</f>
        <v>£ per year</v>
      </c>
      <c r="H32" s="141"/>
      <c r="I32" s="142"/>
      <c r="J32" s="157">
        <f>Expenditure!J140</f>
        <v>23665150.708784964</v>
      </c>
      <c r="K32" s="157">
        <f>Expenditure!K140</f>
        <v>28230328.534052759</v>
      </c>
      <c r="L32" s="157">
        <f>Expenditure!L140</f>
        <v>1135251.4141002812</v>
      </c>
      <c r="M32" s="157">
        <f>Expenditure!M140</f>
        <v>1873265.1750098164</v>
      </c>
      <c r="N32" s="157">
        <f>Expenditure!N140</f>
        <v>1640158.0964166929</v>
      </c>
      <c r="O32" s="157">
        <f>Expenditure!O140</f>
        <v>406521.67618821998</v>
      </c>
      <c r="P32" s="157">
        <f>Expenditure!P140</f>
        <v>222235.17858251394</v>
      </c>
      <c r="Q32" s="157">
        <f>Expenditure!Q140</f>
        <v>2367343.8399530598</v>
      </c>
      <c r="R32" s="157">
        <f>Expenditure!R140</f>
        <v>1075197.8280799964</v>
      </c>
      <c r="S32" s="157">
        <f>Expenditure!S140</f>
        <v>4178173.0417861706</v>
      </c>
      <c r="T32" s="157">
        <f>Expenditure!T140</f>
        <v>729821.3326800348</v>
      </c>
      <c r="U32" s="157">
        <f>Expenditure!U140</f>
        <v>333081.48215848918</v>
      </c>
      <c r="V32" s="157">
        <f>Expenditure!V140</f>
        <v>382002.31233798765</v>
      </c>
      <c r="W32" s="157">
        <f>Expenditure!W140</f>
        <v>316609.0672145845</v>
      </c>
      <c r="X32" s="157">
        <f>Expenditure!X140</f>
        <v>558491.79644134245</v>
      </c>
      <c r="Y32" s="157">
        <f>Expenditure!Y140</f>
        <v>0</v>
      </c>
      <c r="Z32" s="157">
        <f>Expenditure!Z140</f>
        <v>0</v>
      </c>
      <c r="AA32" s="157">
        <f>Expenditure!AA140</f>
        <v>765706.81840396079</v>
      </c>
      <c r="AB32" s="157">
        <f>Expenditure!AB140</f>
        <v>226663.26116998066</v>
      </c>
      <c r="AC32" s="157">
        <f>Expenditure!AC140</f>
        <v>2404793.4818320074</v>
      </c>
      <c r="AD32" s="157">
        <f>Expenditure!AD140</f>
        <v>643114.14589981735</v>
      </c>
      <c r="AE32" s="157">
        <f>Expenditure!AE140</f>
        <v>0</v>
      </c>
      <c r="AF32" s="157">
        <f>Expenditure!AF140</f>
        <v>0</v>
      </c>
      <c r="AG32" s="157">
        <f>Expenditure!AG140</f>
        <v>0</v>
      </c>
      <c r="AH32" s="157">
        <f>Expenditure!AH140</f>
        <v>0</v>
      </c>
      <c r="AI32" s="157">
        <f>Expenditure!AI140</f>
        <v>0</v>
      </c>
      <c r="AJ32" s="157">
        <f>Expenditure!AJ140</f>
        <v>0</v>
      </c>
      <c r="AK32" s="157">
        <f>Expenditure!AK140</f>
        <v>0</v>
      </c>
      <c r="AL32" s="157">
        <f>Expenditure!AL140</f>
        <v>0</v>
      </c>
      <c r="AM32" s="157">
        <f>Expenditure!AM140</f>
        <v>0</v>
      </c>
      <c r="AN32" s="157">
        <f>Expenditure!AN140</f>
        <v>0</v>
      </c>
      <c r="AO32" s="157">
        <f>Expenditure!AO140</f>
        <v>0</v>
      </c>
      <c r="AP32" s="157">
        <f>Expenditure!AP140</f>
        <v>0</v>
      </c>
      <c r="AQ32" s="157">
        <f>Expenditure!AQ140</f>
        <v>0</v>
      </c>
      <c r="AR32" s="69"/>
      <c r="AS32" s="68"/>
      <c r="AT32" s="37"/>
    </row>
    <row r="33" spans="1:46" x14ac:dyDescent="0.25">
      <c r="A33" s="68"/>
      <c r="B33" s="68"/>
      <c r="C33" s="68"/>
      <c r="D33" s="68"/>
      <c r="E33" s="68"/>
      <c r="F33" s="68"/>
      <c r="G33" s="68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8"/>
      <c r="AT33" s="37"/>
    </row>
    <row r="34" spans="1:46" x14ac:dyDescent="0.25">
      <c r="A34" s="68"/>
      <c r="B34" s="96"/>
      <c r="C34" s="105" t="s">
        <v>640</v>
      </c>
      <c r="D34" s="105"/>
      <c r="E34" s="105"/>
      <c r="F34" s="105"/>
      <c r="G34" s="105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5"/>
      <c r="AT34" s="37"/>
    </row>
    <row r="35" spans="1:46" x14ac:dyDescent="0.25">
      <c r="A35" s="68"/>
      <c r="B35" s="68"/>
      <c r="C35" s="104"/>
      <c r="D35" s="104"/>
      <c r="E35" s="68"/>
      <c r="F35" s="68"/>
      <c r="G35" s="68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8"/>
      <c r="AT35" s="37"/>
    </row>
    <row r="36" spans="1:46" x14ac:dyDescent="0.25">
      <c r="A36" s="68"/>
      <c r="B36" s="68"/>
      <c r="C36" s="68"/>
      <c r="D36" s="104"/>
      <c r="E36" s="110" t="s">
        <v>249</v>
      </c>
      <c r="F36" s="68"/>
      <c r="G36" s="110" t="s">
        <v>44</v>
      </c>
      <c r="H36" s="130"/>
      <c r="I36" s="130"/>
      <c r="J36" s="161">
        <f>'Fixed inputs'!H95</f>
        <v>1</v>
      </c>
      <c r="K36" s="161">
        <f>'Fixed inputs'!H96</f>
        <v>1</v>
      </c>
      <c r="L36" s="161">
        <f>'Fixed inputs'!H97</f>
        <v>0.23499999999999999</v>
      </c>
      <c r="M36" s="161">
        <f>'Fixed inputs'!H98</f>
        <v>0.23499999999999999</v>
      </c>
      <c r="N36" s="161">
        <f>'Fixed inputs'!H99</f>
        <v>0.23499999999999999</v>
      </c>
      <c r="O36" s="161">
        <f>'Fixed inputs'!H100</f>
        <v>0.23499999999999999</v>
      </c>
      <c r="P36" s="161">
        <f>'Fixed inputs'!H101</f>
        <v>0.52569999999999995</v>
      </c>
      <c r="Q36" s="161">
        <f>'Fixed inputs'!H102</f>
        <v>0.52569999999999995</v>
      </c>
      <c r="R36" s="161">
        <f>'Fixed inputs'!H103</f>
        <v>0.52569999999999995</v>
      </c>
      <c r="S36" s="161">
        <f>'Fixed inputs'!H104</f>
        <v>0.52569999999999995</v>
      </c>
      <c r="T36" s="161">
        <f>'Fixed inputs'!H105</f>
        <v>0.52569999999999995</v>
      </c>
      <c r="U36" s="161">
        <f>'Fixed inputs'!H106</f>
        <v>0.52569999999999995</v>
      </c>
      <c r="V36" s="161">
        <f>'Fixed inputs'!H107</f>
        <v>0.52569999999999995</v>
      </c>
      <c r="W36" s="161">
        <f>'Fixed inputs'!H108</f>
        <v>0.52569999999999995</v>
      </c>
      <c r="X36" s="161">
        <f>'Fixed inputs'!H109</f>
        <v>0.52569999999999995</v>
      </c>
      <c r="Y36" s="161">
        <f>'Fixed inputs'!H110</f>
        <v>0.52569999999999995</v>
      </c>
      <c r="Z36" s="161">
        <f>'Fixed inputs'!H111</f>
        <v>0.52569999999999995</v>
      </c>
      <c r="AA36" s="161">
        <f>'Fixed inputs'!H112</f>
        <v>0.52569999999999995</v>
      </c>
      <c r="AB36" s="161">
        <f>'Fixed inputs'!H113</f>
        <v>0.52569999999999995</v>
      </c>
      <c r="AC36" s="161">
        <f>'Fixed inputs'!H114</f>
        <v>0.52569999999999995</v>
      </c>
      <c r="AD36" s="161">
        <f>'Fixed inputs'!H115</f>
        <v>0.52569999999999995</v>
      </c>
      <c r="AE36" s="161">
        <f>'Fixed inputs'!H116</f>
        <v>0</v>
      </c>
      <c r="AF36" s="161">
        <f>'Fixed inputs'!H117</f>
        <v>0.57699999999999996</v>
      </c>
      <c r="AG36" s="161">
        <f>'Fixed inputs'!H118</f>
        <v>0</v>
      </c>
      <c r="AH36" s="161">
        <f>'Fixed inputs'!H119</f>
        <v>0</v>
      </c>
      <c r="AI36" s="161">
        <f>'Fixed inputs'!H120</f>
        <v>0</v>
      </c>
      <c r="AJ36" s="161">
        <f>'Fixed inputs'!H121</f>
        <v>0</v>
      </c>
      <c r="AK36" s="161">
        <f>'Fixed inputs'!H122</f>
        <v>0</v>
      </c>
      <c r="AL36" s="161">
        <f>'Fixed inputs'!H123</f>
        <v>0</v>
      </c>
      <c r="AM36" s="161">
        <f>'Fixed inputs'!H124</f>
        <v>0</v>
      </c>
      <c r="AN36" s="161">
        <f>'Fixed inputs'!H125</f>
        <v>0</v>
      </c>
      <c r="AO36" s="161">
        <f>'Fixed inputs'!H126</f>
        <v>0</v>
      </c>
      <c r="AP36" s="161">
        <f>'Fixed inputs'!H127</f>
        <v>0</v>
      </c>
      <c r="AQ36" s="161">
        <f>'Fixed inputs'!H128</f>
        <v>0</v>
      </c>
      <c r="AR36" s="69"/>
      <c r="AS36" s="68"/>
      <c r="AT36" s="37"/>
    </row>
    <row r="37" spans="1:46" x14ac:dyDescent="0.25">
      <c r="A37" s="68"/>
      <c r="B37" s="68"/>
      <c r="C37" s="68"/>
      <c r="D37" s="68"/>
      <c r="E37" s="104"/>
      <c r="F37" s="68"/>
      <c r="G37" s="68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8"/>
      <c r="AT37" s="37"/>
    </row>
    <row r="38" spans="1:46" x14ac:dyDescent="0.25">
      <c r="A38" s="110"/>
      <c r="B38" s="68"/>
      <c r="C38" s="68"/>
      <c r="D38" s="68"/>
      <c r="E38" s="110" t="s">
        <v>272</v>
      </c>
      <c r="F38" s="68"/>
      <c r="G38" s="110" t="s">
        <v>44</v>
      </c>
      <c r="H38" s="130"/>
      <c r="I38" s="126" t="s">
        <v>314</v>
      </c>
      <c r="J38" s="130">
        <f t="shared" ref="J38:AQ38" si="0">1 - J36</f>
        <v>0</v>
      </c>
      <c r="K38" s="130">
        <f t="shared" si="0"/>
        <v>0</v>
      </c>
      <c r="L38" s="130">
        <f t="shared" si="0"/>
        <v>0.76500000000000001</v>
      </c>
      <c r="M38" s="130">
        <f t="shared" si="0"/>
        <v>0.76500000000000001</v>
      </c>
      <c r="N38" s="130">
        <f t="shared" si="0"/>
        <v>0.76500000000000001</v>
      </c>
      <c r="O38" s="130">
        <f t="shared" si="0"/>
        <v>0.76500000000000001</v>
      </c>
      <c r="P38" s="130">
        <f t="shared" si="0"/>
        <v>0.47430000000000005</v>
      </c>
      <c r="Q38" s="130">
        <f t="shared" si="0"/>
        <v>0.47430000000000005</v>
      </c>
      <c r="R38" s="130">
        <f t="shared" si="0"/>
        <v>0.47430000000000005</v>
      </c>
      <c r="S38" s="130">
        <f t="shared" si="0"/>
        <v>0.47430000000000005</v>
      </c>
      <c r="T38" s="130">
        <f t="shared" si="0"/>
        <v>0.47430000000000005</v>
      </c>
      <c r="U38" s="130">
        <f t="shared" si="0"/>
        <v>0.47430000000000005</v>
      </c>
      <c r="V38" s="130">
        <f t="shared" si="0"/>
        <v>0.47430000000000005</v>
      </c>
      <c r="W38" s="130">
        <f t="shared" si="0"/>
        <v>0.47430000000000005</v>
      </c>
      <c r="X38" s="130">
        <f t="shared" si="0"/>
        <v>0.47430000000000005</v>
      </c>
      <c r="Y38" s="130">
        <f t="shared" si="0"/>
        <v>0.47430000000000005</v>
      </c>
      <c r="Z38" s="130">
        <f t="shared" si="0"/>
        <v>0.47430000000000005</v>
      </c>
      <c r="AA38" s="130">
        <f t="shared" si="0"/>
        <v>0.47430000000000005</v>
      </c>
      <c r="AB38" s="130">
        <f t="shared" si="0"/>
        <v>0.47430000000000005</v>
      </c>
      <c r="AC38" s="130">
        <f t="shared" si="0"/>
        <v>0.47430000000000005</v>
      </c>
      <c r="AD38" s="130">
        <f t="shared" si="0"/>
        <v>0.47430000000000005</v>
      </c>
      <c r="AE38" s="130">
        <f t="shared" si="0"/>
        <v>1</v>
      </c>
      <c r="AF38" s="130">
        <f t="shared" si="0"/>
        <v>0.42300000000000004</v>
      </c>
      <c r="AG38" s="130">
        <f t="shared" si="0"/>
        <v>1</v>
      </c>
      <c r="AH38" s="130">
        <f t="shared" si="0"/>
        <v>1</v>
      </c>
      <c r="AI38" s="130">
        <f t="shared" si="0"/>
        <v>1</v>
      </c>
      <c r="AJ38" s="130">
        <f t="shared" si="0"/>
        <v>1</v>
      </c>
      <c r="AK38" s="130">
        <f t="shared" si="0"/>
        <v>1</v>
      </c>
      <c r="AL38" s="130">
        <f t="shared" si="0"/>
        <v>1</v>
      </c>
      <c r="AM38" s="130">
        <f t="shared" si="0"/>
        <v>1</v>
      </c>
      <c r="AN38" s="130">
        <f t="shared" si="0"/>
        <v>1</v>
      </c>
      <c r="AO38" s="130">
        <f t="shared" si="0"/>
        <v>1</v>
      </c>
      <c r="AP38" s="130">
        <f t="shared" ref="AP38" si="1">1 - AP36</f>
        <v>1</v>
      </c>
      <c r="AQ38" s="130">
        <f t="shared" si="0"/>
        <v>1</v>
      </c>
      <c r="AR38" s="69"/>
      <c r="AS38" s="110" t="s">
        <v>573</v>
      </c>
      <c r="AT38" s="37"/>
    </row>
    <row r="39" spans="1:46" x14ac:dyDescent="0.25">
      <c r="A39" s="68"/>
      <c r="B39" s="68"/>
      <c r="C39" s="68"/>
      <c r="D39" s="68"/>
      <c r="E39" s="104"/>
      <c r="F39" s="68"/>
      <c r="G39" s="68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8"/>
      <c r="AT39" s="37"/>
    </row>
    <row r="40" spans="1:46" x14ac:dyDescent="0.25">
      <c r="A40" s="68"/>
      <c r="B40" s="96"/>
      <c r="C40" s="105" t="s">
        <v>641</v>
      </c>
      <c r="D40" s="105"/>
      <c r="E40" s="105"/>
      <c r="F40" s="105"/>
      <c r="G40" s="105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5"/>
      <c r="AT40" s="37"/>
    </row>
    <row r="41" spans="1:46" x14ac:dyDescent="0.25">
      <c r="A41" s="68"/>
      <c r="B41" s="68"/>
      <c r="C41" s="104"/>
      <c r="D41" s="104"/>
      <c r="E41" s="68"/>
      <c r="F41" s="68"/>
      <c r="G41" s="68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8"/>
      <c r="AT41" s="37"/>
    </row>
    <row r="42" spans="1:46" x14ac:dyDescent="0.25">
      <c r="A42" s="110"/>
      <c r="B42" s="68"/>
      <c r="C42" s="68"/>
      <c r="D42" s="104"/>
      <c r="E42" s="107" t="s">
        <v>553</v>
      </c>
      <c r="F42" s="68"/>
      <c r="G42" s="68"/>
      <c r="H42" s="69"/>
      <c r="I42" s="127" t="s">
        <v>314</v>
      </c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110" t="s">
        <v>573</v>
      </c>
      <c r="AT42" s="37"/>
    </row>
    <row r="43" spans="1:46" x14ac:dyDescent="0.25">
      <c r="A43" s="68"/>
      <c r="B43" s="68"/>
      <c r="C43" s="68"/>
      <c r="D43" s="68"/>
      <c r="E43" s="68"/>
      <c r="F43" s="108" t="s">
        <v>287</v>
      </c>
      <c r="G43" s="108" t="str">
        <f>Expenditure!G$19</f>
        <v>£ per year</v>
      </c>
      <c r="H43" s="140">
        <f>SUMPRODUCT(J21:AQ21, J$38:AQ$38)</f>
        <v>10387227.157059327</v>
      </c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69"/>
      <c r="AS43" s="68"/>
      <c r="AT43" s="37"/>
    </row>
    <row r="44" spans="1:46" x14ac:dyDescent="0.25">
      <c r="A44" s="68"/>
      <c r="B44" s="68"/>
      <c r="C44" s="68"/>
      <c r="D44" s="68"/>
      <c r="E44" s="68"/>
      <c r="F44" s="110" t="s">
        <v>288</v>
      </c>
      <c r="G44" s="110" t="str">
        <f>Expenditure!G$19</f>
        <v>£ per year</v>
      </c>
      <c r="H44" s="125">
        <f>SUMPRODUCT(J22:AQ22, J$38:AQ$38)</f>
        <v>10503838.898024285</v>
      </c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69"/>
      <c r="AS44" s="68"/>
      <c r="AT44" s="37"/>
    </row>
    <row r="45" spans="1:46" x14ac:dyDescent="0.25">
      <c r="A45" s="68"/>
      <c r="B45" s="68"/>
      <c r="C45" s="68"/>
      <c r="D45" s="68"/>
      <c r="E45" s="68"/>
      <c r="F45" s="110" t="s">
        <v>289</v>
      </c>
      <c r="G45" s="110" t="str">
        <f>Expenditure!G$19</f>
        <v>£ per year</v>
      </c>
      <c r="H45" s="125">
        <f>SUMPRODUCT(J23:AQ23, J$38:AQ$38)</f>
        <v>3798886.2884628689</v>
      </c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69"/>
      <c r="AS45" s="68"/>
      <c r="AT45" s="37"/>
    </row>
    <row r="46" spans="1:46" x14ac:dyDescent="0.25">
      <c r="A46" s="68"/>
      <c r="B46" s="68"/>
      <c r="C46" s="68"/>
      <c r="D46" s="68"/>
      <c r="E46" s="68"/>
      <c r="F46" s="110" t="s">
        <v>290</v>
      </c>
      <c r="G46" s="110" t="str">
        <f>Expenditure!G$19</f>
        <v>£ per year</v>
      </c>
      <c r="H46" s="125">
        <f>SUMPRODUCT(J24:AQ24, J$38:AQ$38)</f>
        <v>9490722.3556725662</v>
      </c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69"/>
      <c r="AS46" s="68"/>
      <c r="AT46" s="37"/>
    </row>
    <row r="47" spans="1:46" x14ac:dyDescent="0.25">
      <c r="A47" s="68"/>
      <c r="B47" s="68"/>
      <c r="C47" s="68"/>
      <c r="D47" s="68"/>
      <c r="E47" s="68"/>
      <c r="F47" s="112" t="s">
        <v>291</v>
      </c>
      <c r="G47" s="112" t="str">
        <f>Expenditure!G$19</f>
        <v>£ per year</v>
      </c>
      <c r="H47" s="141">
        <f>SUMPRODUCT(J25:AQ25, J$38:AQ$38)</f>
        <v>11352256.16471665</v>
      </c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69"/>
      <c r="AS47" s="68"/>
      <c r="AT47" s="37"/>
    </row>
    <row r="48" spans="1:46" x14ac:dyDescent="0.25">
      <c r="A48" s="68"/>
      <c r="B48" s="68"/>
      <c r="C48" s="68"/>
      <c r="D48" s="68"/>
      <c r="E48" s="68"/>
      <c r="F48" s="68"/>
      <c r="G48" s="68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8"/>
      <c r="AT48" s="37"/>
    </row>
    <row r="49" spans="1:46" x14ac:dyDescent="0.25">
      <c r="A49" s="110"/>
      <c r="B49" s="68"/>
      <c r="C49" s="68"/>
      <c r="D49" s="68"/>
      <c r="E49" s="110" t="s">
        <v>273</v>
      </c>
      <c r="F49" s="68"/>
      <c r="G49" s="110" t="str">
        <f>Expenditure!G$19</f>
        <v>£ per year</v>
      </c>
      <c r="H49" s="125">
        <f>SUM(H43:H47)</f>
        <v>45532930.863935694</v>
      </c>
      <c r="I49" s="138" t="s">
        <v>314</v>
      </c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69"/>
      <c r="AS49" s="110" t="s">
        <v>574</v>
      </c>
      <c r="AT49" s="37"/>
    </row>
    <row r="50" spans="1:46" x14ac:dyDescent="0.25">
      <c r="A50" s="68"/>
      <c r="B50" s="68"/>
      <c r="C50" s="68"/>
      <c r="D50" s="68"/>
      <c r="E50" s="110" t="s">
        <v>487</v>
      </c>
      <c r="F50" s="68"/>
      <c r="G50" s="110" t="s">
        <v>470</v>
      </c>
      <c r="H50" s="125" t="b">
        <f>H49 &gt; 0</f>
        <v>1</v>
      </c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69"/>
      <c r="AS50" s="68"/>
      <c r="AT50" s="37"/>
    </row>
    <row r="51" spans="1:46" x14ac:dyDescent="0.25">
      <c r="A51" s="68"/>
      <c r="B51" s="68"/>
      <c r="C51" s="68"/>
      <c r="D51" s="68"/>
      <c r="E51" s="104"/>
      <c r="F51" s="68"/>
      <c r="G51" s="68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8"/>
      <c r="AT51" s="37"/>
    </row>
    <row r="52" spans="1:46" x14ac:dyDescent="0.25">
      <c r="A52" s="110"/>
      <c r="B52" s="68"/>
      <c r="C52" s="68"/>
      <c r="D52" s="68"/>
      <c r="E52" s="107" t="s">
        <v>554</v>
      </c>
      <c r="F52" s="68"/>
      <c r="G52" s="68"/>
      <c r="H52" s="69"/>
      <c r="I52" s="127" t="s">
        <v>314</v>
      </c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110" t="s">
        <v>573</v>
      </c>
      <c r="AT52" s="37"/>
    </row>
    <row r="53" spans="1:46" x14ac:dyDescent="0.25">
      <c r="A53" s="68"/>
      <c r="B53" s="68"/>
      <c r="C53" s="68"/>
      <c r="D53" s="68"/>
      <c r="E53" s="68"/>
      <c r="F53" s="108" t="s">
        <v>282</v>
      </c>
      <c r="G53" s="108" t="str">
        <f>Expenditure!G$19</f>
        <v>£ per year</v>
      </c>
      <c r="H53" s="140">
        <f>SUMPRODUCT(J28:AQ28, J$38:AQ$38)</f>
        <v>10610652.52159033</v>
      </c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69"/>
      <c r="AS53" s="68"/>
      <c r="AT53" s="37"/>
    </row>
    <row r="54" spans="1:46" x14ac:dyDescent="0.25">
      <c r="A54" s="68"/>
      <c r="B54" s="68"/>
      <c r="C54" s="68"/>
      <c r="D54" s="68"/>
      <c r="E54" s="68"/>
      <c r="F54" s="110" t="s">
        <v>283</v>
      </c>
      <c r="G54" s="110" t="str">
        <f>Expenditure!G$19</f>
        <v>£ per year</v>
      </c>
      <c r="H54" s="125">
        <f>SUMPRODUCT(J29:AQ29, J$38:AQ$38)</f>
        <v>10755211.778081888</v>
      </c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69"/>
      <c r="AS54" s="68"/>
      <c r="AT54" s="37"/>
    </row>
    <row r="55" spans="1:46" x14ac:dyDescent="0.25">
      <c r="A55" s="68"/>
      <c r="B55" s="68"/>
      <c r="C55" s="68"/>
      <c r="D55" s="68"/>
      <c r="E55" s="68"/>
      <c r="F55" s="110" t="s">
        <v>284</v>
      </c>
      <c r="G55" s="110" t="str">
        <f>Expenditure!G$19</f>
        <v>£ per year</v>
      </c>
      <c r="H55" s="125">
        <f>SUMPRODUCT(J30:AQ30, J$38:AQ$38)</f>
        <v>3858933.4468031814</v>
      </c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69"/>
      <c r="AS55" s="68"/>
      <c r="AT55" s="37"/>
    </row>
    <row r="56" spans="1:46" x14ac:dyDescent="0.25">
      <c r="A56" s="68"/>
      <c r="B56" s="68"/>
      <c r="C56" s="68"/>
      <c r="D56" s="68"/>
      <c r="E56" s="68"/>
      <c r="F56" s="110" t="s">
        <v>285</v>
      </c>
      <c r="G56" s="110" t="str">
        <f>Expenditure!G$19</f>
        <v>£ per year</v>
      </c>
      <c r="H56" s="125">
        <f>SUMPRODUCT(J31:AQ31, J$38:AQ$38)</f>
        <v>9704314.2106524147</v>
      </c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69"/>
      <c r="AS56" s="68"/>
      <c r="AT56" s="37"/>
    </row>
    <row r="57" spans="1:46" x14ac:dyDescent="0.25">
      <c r="A57" s="68"/>
      <c r="B57" s="68"/>
      <c r="C57" s="68"/>
      <c r="D57" s="68"/>
      <c r="E57" s="68"/>
      <c r="F57" s="112" t="s">
        <v>286</v>
      </c>
      <c r="G57" s="112" t="str">
        <f>Expenditure!G$19</f>
        <v>£ per year</v>
      </c>
      <c r="H57" s="141">
        <f>SUMPRODUCT(J32:AQ32, J$38:AQ$38)</f>
        <v>10603818.906807877</v>
      </c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69"/>
      <c r="AS57" s="68"/>
      <c r="AT57" s="37"/>
    </row>
    <row r="58" spans="1:46" x14ac:dyDescent="0.25">
      <c r="A58" s="68"/>
      <c r="B58" s="68"/>
      <c r="C58" s="68"/>
      <c r="D58" s="68"/>
      <c r="E58" s="68"/>
      <c r="F58" s="68"/>
      <c r="G58" s="68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8"/>
      <c r="AT58" s="37"/>
    </row>
    <row r="59" spans="1:46" x14ac:dyDescent="0.25">
      <c r="A59" s="110"/>
      <c r="B59" s="68"/>
      <c r="C59" s="68"/>
      <c r="D59" s="68"/>
      <c r="E59" s="110" t="s">
        <v>527</v>
      </c>
      <c r="F59" s="68"/>
      <c r="G59" s="110" t="str">
        <f>Expenditure!G$19</f>
        <v>£ per year</v>
      </c>
      <c r="H59" s="125">
        <f>SUM(H53:H57)</f>
        <v>45532930.863935687</v>
      </c>
      <c r="I59" s="138" t="s">
        <v>314</v>
      </c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69"/>
      <c r="AS59" s="110" t="s">
        <v>574</v>
      </c>
      <c r="AT59" s="37"/>
    </row>
    <row r="60" spans="1:46" x14ac:dyDescent="0.25">
      <c r="A60" s="68"/>
      <c r="B60" s="68"/>
      <c r="C60" s="68"/>
      <c r="D60" s="68"/>
      <c r="E60" s="110" t="s">
        <v>528</v>
      </c>
      <c r="F60" s="68"/>
      <c r="G60" s="110" t="s">
        <v>470</v>
      </c>
      <c r="H60" s="125" t="b">
        <f>H59 &gt; 0</f>
        <v>1</v>
      </c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69"/>
      <c r="AS60" s="68"/>
      <c r="AT60" s="37"/>
    </row>
    <row r="61" spans="1:46" x14ac:dyDescent="0.25">
      <c r="A61" s="68"/>
      <c r="B61" s="68"/>
      <c r="C61" s="68"/>
      <c r="D61" s="68"/>
      <c r="E61" s="104"/>
      <c r="F61" s="68"/>
      <c r="G61" s="68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8"/>
      <c r="AT61" s="37"/>
    </row>
    <row r="62" spans="1:46" s="17" customFormat="1" x14ac:dyDescent="0.25">
      <c r="A62" s="68"/>
      <c r="B62" s="68"/>
      <c r="C62" s="68"/>
      <c r="D62" s="68"/>
      <c r="E62" s="110" t="s">
        <v>760</v>
      </c>
      <c r="F62" s="68"/>
      <c r="G62" s="110" t="str">
        <f>Expenditure!G$19</f>
        <v>£ per year</v>
      </c>
      <c r="H62" s="125">
        <f>ABS(H49 - H59)</f>
        <v>7.4505805969238281E-9</v>
      </c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8"/>
      <c r="AT62" s="37"/>
    </row>
    <row r="63" spans="1:46" x14ac:dyDescent="0.25">
      <c r="A63" s="68"/>
      <c r="B63" s="68"/>
      <c r="C63" s="68"/>
      <c r="D63" s="68"/>
      <c r="E63" s="110" t="s">
        <v>275</v>
      </c>
      <c r="F63" s="68"/>
      <c r="G63" s="110" t="s">
        <v>231</v>
      </c>
      <c r="H63" s="131">
        <f>IF(ABS(H62) &lt; 10^-'Fixed inputs'!H$407, 0, 1)</f>
        <v>0</v>
      </c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69"/>
      <c r="AS63" s="68"/>
      <c r="AT63" s="37"/>
    </row>
    <row r="64" spans="1:46" x14ac:dyDescent="0.25">
      <c r="A64" s="68"/>
      <c r="B64" s="68"/>
      <c r="C64" s="68"/>
      <c r="D64" s="68"/>
      <c r="E64" s="104"/>
      <c r="F64" s="68"/>
      <c r="G64" s="68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8"/>
      <c r="AT64" s="37"/>
    </row>
    <row r="65" spans="1:46" x14ac:dyDescent="0.25">
      <c r="A65" s="68"/>
      <c r="B65" s="96"/>
      <c r="C65" s="105" t="s">
        <v>642</v>
      </c>
      <c r="D65" s="105"/>
      <c r="E65" s="105"/>
      <c r="F65" s="105"/>
      <c r="G65" s="105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5"/>
      <c r="AT65" s="37"/>
    </row>
    <row r="66" spans="1:46" x14ac:dyDescent="0.25">
      <c r="A66" s="68"/>
      <c r="B66" s="68"/>
      <c r="C66" s="104"/>
      <c r="D66" s="104"/>
      <c r="E66" s="68"/>
      <c r="F66" s="68"/>
      <c r="G66" s="68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8"/>
      <c r="AT66" s="37"/>
    </row>
    <row r="67" spans="1:46" x14ac:dyDescent="0.25">
      <c r="A67" s="110"/>
      <c r="B67" s="68"/>
      <c r="C67" s="68"/>
      <c r="D67" s="104"/>
      <c r="E67" s="107" t="s">
        <v>274</v>
      </c>
      <c r="F67" s="68"/>
      <c r="G67" s="68"/>
      <c r="H67" s="69"/>
      <c r="I67" s="127" t="s">
        <v>314</v>
      </c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110" t="s">
        <v>574</v>
      </c>
      <c r="AT67" s="37"/>
    </row>
    <row r="68" spans="1:46" x14ac:dyDescent="0.25">
      <c r="A68" s="68"/>
      <c r="B68" s="68"/>
      <c r="C68" s="68"/>
      <c r="D68" s="68"/>
      <c r="E68" s="68"/>
      <c r="F68" s="108" t="s">
        <v>287</v>
      </c>
      <c r="G68" s="108" t="s">
        <v>44</v>
      </c>
      <c r="H68" s="148">
        <f>IF(H$50, H43 / H$49, 0)</f>
        <v>0.22812559964784779</v>
      </c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69"/>
      <c r="AS68" s="68"/>
      <c r="AT68" s="37"/>
    </row>
    <row r="69" spans="1:46" x14ac:dyDescent="0.25">
      <c r="A69" s="68"/>
      <c r="B69" s="68"/>
      <c r="C69" s="68"/>
      <c r="D69" s="68"/>
      <c r="E69" s="68"/>
      <c r="F69" s="110" t="s">
        <v>288</v>
      </c>
      <c r="G69" s="110" t="s">
        <v>44</v>
      </c>
      <c r="H69" s="149">
        <f>IF(H$50, H44 / H$49, 0)</f>
        <v>0.23068664148619167</v>
      </c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69"/>
      <c r="AS69" s="68"/>
      <c r="AT69" s="37"/>
    </row>
    <row r="70" spans="1:46" x14ac:dyDescent="0.25">
      <c r="A70" s="68"/>
      <c r="B70" s="68"/>
      <c r="C70" s="68"/>
      <c r="D70" s="68"/>
      <c r="E70" s="68"/>
      <c r="F70" s="110" t="s">
        <v>289</v>
      </c>
      <c r="G70" s="110" t="s">
        <v>44</v>
      </c>
      <c r="H70" s="149">
        <f>IF(H$50, H45 / H$49, 0)</f>
        <v>8.343162226510159E-2</v>
      </c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69"/>
      <c r="AS70" s="68"/>
      <c r="AT70" s="37"/>
    </row>
    <row r="71" spans="1:46" x14ac:dyDescent="0.25">
      <c r="A71" s="68"/>
      <c r="B71" s="68"/>
      <c r="C71" s="68"/>
      <c r="D71" s="68"/>
      <c r="E71" s="68"/>
      <c r="F71" s="110" t="s">
        <v>290</v>
      </c>
      <c r="G71" s="110" t="s">
        <v>44</v>
      </c>
      <c r="H71" s="149">
        <f>IF(H$50, H46 / H$49, 0)</f>
        <v>0.2084364475467948</v>
      </c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  <c r="AR71" s="69"/>
      <c r="AS71" s="68"/>
      <c r="AT71" s="37"/>
    </row>
    <row r="72" spans="1:46" x14ac:dyDescent="0.25">
      <c r="A72" s="68"/>
      <c r="B72" s="68"/>
      <c r="C72" s="68"/>
      <c r="D72" s="68"/>
      <c r="E72" s="68"/>
      <c r="F72" s="112" t="s">
        <v>291</v>
      </c>
      <c r="G72" s="112" t="s">
        <v>44</v>
      </c>
      <c r="H72" s="150">
        <f>IF(H$50, H47 / H$49, 0)</f>
        <v>0.24931968905406418</v>
      </c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69"/>
      <c r="AS72" s="68"/>
      <c r="AT72" s="37"/>
    </row>
    <row r="73" spans="1:46" x14ac:dyDescent="0.25">
      <c r="A73" s="68"/>
      <c r="B73" s="68"/>
      <c r="C73" s="68"/>
      <c r="D73" s="68"/>
      <c r="E73" s="68"/>
      <c r="F73" s="68"/>
      <c r="G73" s="68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8"/>
      <c r="AT73" s="37"/>
    </row>
    <row r="74" spans="1:46" x14ac:dyDescent="0.25">
      <c r="A74" s="68"/>
      <c r="B74" s="68"/>
      <c r="C74" s="68"/>
      <c r="D74" s="68"/>
      <c r="E74" s="110" t="s">
        <v>239</v>
      </c>
      <c r="F74" s="68"/>
      <c r="G74" s="110" t="s">
        <v>231</v>
      </c>
      <c r="H74" s="131">
        <f>IF(SUM(H68:H72)= 1, 0, 1)</f>
        <v>0</v>
      </c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69"/>
      <c r="AS74" s="68"/>
      <c r="AT74" s="37"/>
    </row>
    <row r="75" spans="1:46" x14ac:dyDescent="0.25">
      <c r="A75" s="68"/>
      <c r="B75" s="68"/>
      <c r="C75" s="68"/>
      <c r="D75" s="68"/>
      <c r="E75" s="104"/>
      <c r="F75" s="68"/>
      <c r="G75" s="68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8"/>
      <c r="AT75" s="37"/>
    </row>
    <row r="76" spans="1:46" x14ac:dyDescent="0.25">
      <c r="A76" s="110"/>
      <c r="B76" s="68"/>
      <c r="C76" s="68"/>
      <c r="D76" s="68"/>
      <c r="E76" s="107" t="s">
        <v>266</v>
      </c>
      <c r="F76" s="68"/>
      <c r="G76" s="68"/>
      <c r="H76" s="69"/>
      <c r="I76" s="127" t="s">
        <v>314</v>
      </c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110" t="s">
        <v>574</v>
      </c>
      <c r="AT76" s="37"/>
    </row>
    <row r="77" spans="1:46" x14ac:dyDescent="0.25">
      <c r="A77" s="68"/>
      <c r="B77" s="68"/>
      <c r="C77" s="68"/>
      <c r="D77" s="68"/>
      <c r="E77" s="68"/>
      <c r="F77" s="108" t="s">
        <v>282</v>
      </c>
      <c r="G77" s="108" t="s">
        <v>44</v>
      </c>
      <c r="H77" s="148">
        <f>IF(H$60, H53 / H$59, 0)</f>
        <v>0.23303249582807961</v>
      </c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69"/>
      <c r="AS77" s="68"/>
      <c r="AT77" s="37"/>
    </row>
    <row r="78" spans="1:46" x14ac:dyDescent="0.25">
      <c r="A78" s="68"/>
      <c r="B78" s="68"/>
      <c r="C78" s="68"/>
      <c r="D78" s="68"/>
      <c r="E78" s="68"/>
      <c r="F78" s="110" t="s">
        <v>283</v>
      </c>
      <c r="G78" s="110" t="s">
        <v>44</v>
      </c>
      <c r="H78" s="149">
        <f>IF(H$60, H54 / H$59, 0)</f>
        <v>0.23620732454542132</v>
      </c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69"/>
      <c r="AS78" s="68"/>
      <c r="AT78" s="37"/>
    </row>
    <row r="79" spans="1:46" x14ac:dyDescent="0.25">
      <c r="A79" s="68"/>
      <c r="B79" s="68"/>
      <c r="C79" s="68"/>
      <c r="D79" s="68"/>
      <c r="E79" s="68"/>
      <c r="F79" s="110" t="s">
        <v>284</v>
      </c>
      <c r="G79" s="110" t="s">
        <v>44</v>
      </c>
      <c r="H79" s="149">
        <f>IF(H$60, H55 / H$59, 0)</f>
        <v>8.4750385568956338E-2</v>
      </c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69"/>
      <c r="AS79" s="68"/>
      <c r="AT79" s="37"/>
    </row>
    <row r="80" spans="1:46" x14ac:dyDescent="0.25">
      <c r="A80" s="68"/>
      <c r="B80" s="68"/>
      <c r="C80" s="68"/>
      <c r="D80" s="68"/>
      <c r="E80" s="68"/>
      <c r="F80" s="110" t="s">
        <v>285</v>
      </c>
      <c r="G80" s="110" t="s">
        <v>44</v>
      </c>
      <c r="H80" s="149">
        <f>IF(H$60, H56 / H$59, 0)</f>
        <v>0.21312737894363631</v>
      </c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69"/>
      <c r="AS80" s="68"/>
      <c r="AT80" s="37"/>
    </row>
    <row r="81" spans="1:46" x14ac:dyDescent="0.25">
      <c r="A81" s="68"/>
      <c r="B81" s="68"/>
      <c r="C81" s="68"/>
      <c r="D81" s="68"/>
      <c r="E81" s="68"/>
      <c r="F81" s="112" t="s">
        <v>286</v>
      </c>
      <c r="G81" s="112" t="s">
        <v>44</v>
      </c>
      <c r="H81" s="150">
        <f>IF(H$60, H57 / H$59, 0)</f>
        <v>0.23288241511390653</v>
      </c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69"/>
      <c r="AS81" s="68"/>
      <c r="AT81" s="37"/>
    </row>
    <row r="82" spans="1:46" x14ac:dyDescent="0.25">
      <c r="A82" s="68"/>
      <c r="B82" s="68"/>
      <c r="C82" s="68"/>
      <c r="D82" s="68"/>
      <c r="E82" s="68"/>
      <c r="F82" s="68"/>
      <c r="G82" s="68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8"/>
      <c r="AT82" s="37"/>
    </row>
    <row r="83" spans="1:46" x14ac:dyDescent="0.25">
      <c r="A83" s="68"/>
      <c r="B83" s="68"/>
      <c r="C83" s="68"/>
      <c r="D83" s="68"/>
      <c r="E83" s="110" t="s">
        <v>239</v>
      </c>
      <c r="F83" s="68"/>
      <c r="G83" s="110" t="s">
        <v>231</v>
      </c>
      <c r="H83" s="131">
        <f>IF(SUM(H77:H81)= 1, 0, 1)</f>
        <v>0</v>
      </c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Q83" s="131"/>
      <c r="AR83" s="69"/>
      <c r="AS83" s="68"/>
      <c r="AT83" s="37"/>
    </row>
    <row r="84" spans="1:46" x14ac:dyDescent="0.25">
      <c r="A84" s="68"/>
      <c r="B84" s="68"/>
      <c r="C84" s="68"/>
      <c r="D84" s="68"/>
      <c r="E84" s="104"/>
      <c r="F84" s="68"/>
      <c r="G84" s="68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8"/>
      <c r="AT84" s="37"/>
    </row>
    <row r="85" spans="1:46" x14ac:dyDescent="0.25">
      <c r="A85" s="68"/>
      <c r="B85" s="102" t="s">
        <v>242</v>
      </c>
      <c r="C85" s="102"/>
      <c r="D85" s="102"/>
      <c r="E85" s="102"/>
      <c r="F85" s="102"/>
      <c r="G85" s="102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2"/>
      <c r="AT85" s="37"/>
    </row>
    <row r="86" spans="1:46" x14ac:dyDescent="0.25">
      <c r="A86" s="68"/>
      <c r="B86" s="68"/>
      <c r="C86" s="68"/>
      <c r="D86" s="68"/>
      <c r="E86" s="68"/>
      <c r="F86" s="68"/>
      <c r="G86" s="68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8"/>
      <c r="AT86" s="37"/>
    </row>
    <row r="87" spans="1:46" x14ac:dyDescent="0.25">
      <c r="A87" s="68"/>
      <c r="B87" s="68"/>
      <c r="C87" s="104"/>
      <c r="D87" s="104"/>
      <c r="E87" s="110" t="s">
        <v>232</v>
      </c>
      <c r="F87" s="68"/>
      <c r="G87" s="110" t="s">
        <v>231</v>
      </c>
      <c r="H87" s="154">
        <f>H63 + H74 + H83</f>
        <v>0</v>
      </c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69"/>
      <c r="AS87" s="68"/>
      <c r="AT87" s="37"/>
    </row>
    <row r="88" spans="1:46" x14ac:dyDescent="0.25">
      <c r="A88" s="68"/>
      <c r="B88" s="68"/>
      <c r="C88" s="68"/>
      <c r="D88" s="68"/>
      <c r="E88" s="104"/>
      <c r="F88" s="68"/>
      <c r="G88" s="68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8"/>
      <c r="AT88" s="37"/>
    </row>
    <row r="89" spans="1:46" x14ac:dyDescent="0.25">
      <c r="A89" s="68"/>
      <c r="B89" s="102" t="s">
        <v>30</v>
      </c>
      <c r="C89" s="102"/>
      <c r="D89" s="102"/>
      <c r="E89" s="102"/>
      <c r="F89" s="102"/>
      <c r="G89" s="102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2"/>
      <c r="AT89" s="37"/>
    </row>
  </sheetData>
  <sheetProtection sheet="1" objects="1" formatCells="0" formatColumns="0" formatRows="0" sort="0" autoFilter="0"/>
  <conditionalFormatting sqref="H63">
    <cfRule type="cellIs" dxfId="24" priority="3" stopIfTrue="1" operator="greaterThan">
      <formula>0</formula>
    </cfRule>
  </conditionalFormatting>
  <conditionalFormatting sqref="H74">
    <cfRule type="cellIs" dxfId="23" priority="4" stopIfTrue="1" operator="greaterThan">
      <formula>0</formula>
    </cfRule>
  </conditionalFormatting>
  <conditionalFormatting sqref="H83">
    <cfRule type="cellIs" dxfId="22" priority="5" stopIfTrue="1" operator="greaterThan">
      <formula>0</formula>
    </cfRule>
  </conditionalFormatting>
  <conditionalFormatting sqref="H87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 xr:uid="{725980B3-994C-4632-8A8D-995B587C789D}"/>
    <hyperlink ref="B5:H5" location="'Model map'!A4" tooltip="Click to return to model map" display="'Model map'!A4" xr:uid="{653530C5-7F63-49AE-B200-C1CDAF747FFD}"/>
    <hyperlink ref="B5:F5" location="'Model map'!A4" tooltip="Click to return to model map" display="'Model map'!A4" xr:uid="{436A6CDB-5A94-4570-AD91-E1E947278337}"/>
    <hyperlink ref="A1" location="Index!A1" display="Index!A1" xr:uid="{7DF30FA6-8489-4C95-BF97-065F22B4D397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75047ED044E4AB8AE8CA3D9B75ECA" ma:contentTypeVersion="2" ma:contentTypeDescription="Create a new document." ma:contentTypeScope="" ma:versionID="05721c098920905ee0a7627685c8e168">
  <xsd:schema xmlns:xsd="http://www.w3.org/2001/XMLSchema" xmlns:xs="http://www.w3.org/2001/XMLSchema" xmlns:p="http://schemas.microsoft.com/office/2006/metadata/properties" xmlns:ns2="56525fcc-fd9b-4a18-b571-66fa38027e5b" targetNamespace="http://schemas.microsoft.com/office/2006/metadata/properties" ma:root="true" ma:fieldsID="738160ac3861714b7c51957dc4679198" ns2:_="">
    <xsd:import namespace="56525fcc-fd9b-4a18-b571-66fa38027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5fcc-fd9b-4a18-b571-66fa3802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216F4-DB68-456E-90F8-ACC32EE34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5fcc-fd9b-4a18-b571-66fa38027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E19579-5AB0-45A9-ACE2-09DB8D0D6D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6525fcc-fd9b-4a18-b571-66fa38027e5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CCB481-5D07-4576-BB79-32174CEC7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2019-10-31T20:54:16Z</dcterms:created>
  <dcterms:modified xsi:type="dcterms:W3CDTF">2020-12-23T16:23:58Z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0x010100F0775047ED044E4AB8AE8CA3D9B75ECA</vt:lpwstr>
  </property>
</Properties>
</file>