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codeName="ThisWorkbook" defaultThemeVersion="124226"/>
  <mc:AlternateContent xmlns:mc="http://schemas.openxmlformats.org/markup-compatibility/2006">
    <mc:Choice Requires="x15">
      <x15ac:absPath xmlns:x15ac="http://schemas.microsoft.com/office/spreadsheetml/2010/11/ac" url="https://enw365-my.sharepoint.com/personal/yingnan_ma_enwl_co_uk/Documents/Desktop/Heat Map_APP G/Heatmap/202512/"/>
    </mc:Choice>
  </mc:AlternateContent>
  <xr:revisionPtr revIDLastSave="6" documentId="8_{4583433F-8CBD-423F-96C8-D8878A7C7A48}" xr6:coauthVersionLast="47" xr6:coauthVersionMax="47" xr10:uidLastSave="{1680227D-A5BD-45D2-9963-BD5693ABA047}"/>
  <workbookProtection workbookAlgorithmName="SHA-512" workbookHashValue="iBOp2KXGQbCTeFPcLAFwpaFwCeLYphTtBkTXxL0QdJxwFWxRmcP8bhN9EPwtKRDipoVglePkBsyl49Bz7aVNYQ==" workbookSaltValue="F0RUeECY9cq0dXWyTx46Ig==" workbookSpinCount="100000" lockStructure="1"/>
  <bookViews>
    <workbookView xWindow="-13140" yWindow="-16320" windowWidth="29040" windowHeight="15840" xr2:uid="{00000000-000D-0000-FFFF-FFFF00000000}"/>
  </bookViews>
  <sheets>
    <sheet name="1) User Guide and Network Maps" sheetId="8" r:id="rId1"/>
    <sheet name="2) 11 kV &amp; 6.6 kV Connections" sheetId="9" r:id="rId2"/>
    <sheet name="3) 33 kV Connections" sheetId="10" r:id="rId3"/>
    <sheet name="4) Primary Headroom Data" sheetId="1" r:id="rId4"/>
    <sheet name="5) BSP Headroom Data" sheetId="2" r:id="rId5"/>
    <sheet name="6) GSP Demand Headroom Data" sheetId="11" state="hidden" r:id="rId6"/>
    <sheet name="7)Transmission Capacity - App G" sheetId="7" r:id="rId7"/>
  </sheets>
  <definedNames>
    <definedName name="_xlnm._FilterDatabase" localSheetId="3" hidden="1">'4) Primary Headroom Data'!$D$5:$E$381</definedName>
    <definedName name="BSP" localSheetId="5">'6) GSP Demand Headroom Data'!$C$7:$C$20</definedName>
    <definedName name="BSP">'5) BSP Headroom Data'!$B$7:$B$70</definedName>
    <definedName name="BSP_BSP_Link" localSheetId="5">'6) GSP Demand Headroom Data'!$K$7:$K$20</definedName>
    <definedName name="BSP_BSP_Link">'5) BSP Headroom Data'!$L$7:$L$70</definedName>
    <definedName name="BSP_Easting" localSheetId="5">'6) GSP Demand Headroom Data'!$F$7:$F$20</definedName>
    <definedName name="BSP_Easting">'5) BSP Headroom Data'!$E$7:$E$70</definedName>
    <definedName name="BSP_GSP_Group" localSheetId="5">'6) GSP Demand Headroom Data'!$E$7:$E$20</definedName>
    <definedName name="BSP_GSP_Group">'5) BSP Headroom Data'!$D$7:$D$70</definedName>
    <definedName name="BSP_GSP_Link" localSheetId="5">'6) GSP Demand Headroom Data'!$L$7:$L$20</definedName>
    <definedName name="BSP_GSP_Link">'5) BSP Headroom Data'!$M$7:$M$70</definedName>
    <definedName name="BSP_Headroom" localSheetId="5">'6) GSP Demand Headroom Data'!$H$7:$J$20</definedName>
    <definedName name="BSP_Headroom">'5) BSP Headroom Data'!$G$7:$K$70</definedName>
    <definedName name="BSP_Northing" localSheetId="5">'6) GSP Demand Headroom Data'!$G$7:$G$20</definedName>
    <definedName name="BSP_Northing">'5) BSP Headroom Data'!$F$7:$F$70</definedName>
    <definedName name="https___www.google.com_maps_d_viewer?mid_1wLVvNAtxF44PseqlxB_yZb4QiTLsY0T8_ll_53.41506_2C_2.13109z_20?hl_en" localSheetId="5">'6) GSP Demand Headroom Data'!#REF!</definedName>
    <definedName name="https___www.google.com_maps_d_viewer?mid_1wLVvNAtxF44PseqlxB_yZb4QiTLsY0T8_ll_53.41506_2C_2.13109z_20?hl_en">'5) BSP Headroom Data'!#REF!</definedName>
    <definedName name="Primary_BSP_Group">'4) Primary Headroom Data'!$D$7:$D$381</definedName>
    <definedName name="Primary_BSP_Link">'4) Primary Headroom Data'!$R$7:$R$381</definedName>
    <definedName name="Primary_Easting">'4) Primary Headroom Data'!$G$7:$G$381</definedName>
    <definedName name="Primary_GSP_Group">'4) Primary Headroom Data'!$F$7:$F$381</definedName>
    <definedName name="Primary_GSP_Link">'4) Primary Headroom Data'!$S$7:$S$381</definedName>
    <definedName name="Primary_Headroom">'4) Primary Headroom Data'!$K$7:$P$381</definedName>
    <definedName name="Primary_Northing">'4) Primary Headroom Data'!$H$7:$H$381</definedName>
    <definedName name="Primary_Primary_Link">'4) Primary Headroom Data'!$Q$7:$Q$381</definedName>
    <definedName name="Primary_Substation">'4) Primary Headroom Data'!$B$7:$B$381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3" i="8" l="1"/>
  <c r="H23" i="10" a="1"/>
  <c r="H23" i="10" s="1"/>
  <c r="H24" i="10" a="1"/>
  <c r="H24" i="10" s="1"/>
  <c r="I24" i="10" a="1"/>
  <c r="I24" i="10" s="1"/>
  <c r="H25" i="10" a="1"/>
  <c r="H25" i="10" s="1"/>
  <c r="H26" i="10" a="1"/>
  <c r="H26" i="10" s="1"/>
  <c r="I26" i="10" a="1"/>
  <c r="I26" i="10" s="1"/>
  <c r="H27" i="10" a="1"/>
  <c r="H27" i="10" s="1"/>
  <c r="H28" i="10" a="1"/>
  <c r="H28" i="10" s="1"/>
  <c r="H29" i="10" a="1"/>
  <c r="H29" i="10" s="1"/>
  <c r="H30" i="10" a="1"/>
  <c r="H30" i="10" s="1"/>
  <c r="I30" i="10" a="1"/>
  <c r="I30" i="10" s="1"/>
  <c r="H31" i="10" a="1"/>
  <c r="H31" i="10" s="1"/>
  <c r="I31" i="10" a="1"/>
  <c r="I31" i="10" s="1"/>
  <c r="H22" i="10" a="1"/>
  <c r="H22" i="10" s="1"/>
  <c r="E23" i="10" a="1"/>
  <c r="E23" i="10" s="1"/>
  <c r="E24" i="10" a="1"/>
  <c r="E24" i="10" s="1"/>
  <c r="E25" i="10" a="1"/>
  <c r="E25" i="10" s="1"/>
  <c r="E26" i="10" a="1"/>
  <c r="E26" i="10" s="1"/>
  <c r="E27" i="10" a="1"/>
  <c r="E27" i="10" s="1"/>
  <c r="E28" i="10" a="1"/>
  <c r="E28" i="10" s="1"/>
  <c r="E29" i="10" a="1"/>
  <c r="E29" i="10" s="1"/>
  <c r="E30" i="10" a="1"/>
  <c r="E30" i="10" s="1"/>
  <c r="E31" i="10" a="1"/>
  <c r="E31" i="10" s="1"/>
  <c r="E22" i="10" a="1"/>
  <c r="E22" i="10" s="1"/>
  <c r="F23" i="10" a="1"/>
  <c r="F23" i="10" s="1"/>
  <c r="F24" i="10" a="1"/>
  <c r="F24" i="10" s="1"/>
  <c r="F25" i="10" a="1"/>
  <c r="F25" i="10" s="1"/>
  <c r="F26" i="10" a="1"/>
  <c r="F26" i="10" s="1"/>
  <c r="F27" i="10" a="1"/>
  <c r="F27" i="10" s="1"/>
  <c r="F28" i="10" a="1"/>
  <c r="F28" i="10" s="1"/>
  <c r="F29" i="10" a="1"/>
  <c r="F29" i="10" s="1"/>
  <c r="F30" i="10" a="1"/>
  <c r="F30" i="10" s="1"/>
  <c r="F31" i="10" a="1"/>
  <c r="F31" i="10" s="1"/>
  <c r="F22" i="10" a="1"/>
  <c r="F22" i="10" s="1"/>
  <c r="M8" i="2"/>
  <c r="M9" i="2"/>
  <c r="M10" i="2"/>
  <c r="M11" i="2"/>
  <c r="I22" i="10" a="1"/>
  <c r="I22" i="10" s="1"/>
  <c r="M12" i="2"/>
  <c r="M13" i="2"/>
  <c r="M14" i="2"/>
  <c r="I27" i="10" a="1"/>
  <c r="I27" i="10" s="1"/>
  <c r="M15" i="2"/>
  <c r="M16" i="2"/>
  <c r="M17" i="2"/>
  <c r="M18" i="2"/>
  <c r="M19" i="2"/>
  <c r="M20" i="2"/>
  <c r="M21" i="2"/>
  <c r="M22" i="2"/>
  <c r="M23" i="2"/>
  <c r="M24" i="2"/>
  <c r="M25" i="2"/>
  <c r="M26" i="2"/>
  <c r="M27" i="2"/>
  <c r="I23" i="10" a="1"/>
  <c r="I23" i="10" s="1"/>
  <c r="G23" i="10" s="1"/>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I28" i="10" a="1"/>
  <c r="I28" i="10" s="1"/>
  <c r="M60" i="2"/>
  <c r="M61" i="2"/>
  <c r="I29" i="10" a="1"/>
  <c r="I29" i="10" s="1"/>
  <c r="M62" i="2"/>
  <c r="M63" i="2"/>
  <c r="M64" i="2"/>
  <c r="M65" i="2"/>
  <c r="I25" i="10" a="1"/>
  <c r="I25" i="10" s="1"/>
  <c r="M66" i="2"/>
  <c r="M67" i="2"/>
  <c r="M68" i="2"/>
  <c r="M69" i="2"/>
  <c r="M70" i="2"/>
  <c r="M7" i="2"/>
  <c r="S8" i="1"/>
  <c r="S9"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1" i="1"/>
  <c r="S92" i="1"/>
  <c r="S93" i="1"/>
  <c r="S94" i="1"/>
  <c r="S95" i="1"/>
  <c r="S96" i="1"/>
  <c r="S97" i="1"/>
  <c r="S98" i="1"/>
  <c r="S99" i="1"/>
  <c r="S100" i="1"/>
  <c r="S101" i="1"/>
  <c r="S102" i="1"/>
  <c r="S103" i="1"/>
  <c r="S104" i="1"/>
  <c r="S105" i="1"/>
  <c r="S106" i="1"/>
  <c r="S107" i="1"/>
  <c r="S108"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1" i="1"/>
  <c r="S292" i="1"/>
  <c r="S293" i="1"/>
  <c r="S294" i="1"/>
  <c r="S295" i="1"/>
  <c r="S296" i="1"/>
  <c r="S297" i="1"/>
  <c r="S298" i="1"/>
  <c r="S299" i="1"/>
  <c r="S300" i="1"/>
  <c r="S301" i="1"/>
  <c r="S302" i="1"/>
  <c r="S303" i="1"/>
  <c r="L27" i="9" a="1"/>
  <c r="L27" i="9" s="1"/>
  <c r="S304" i="1"/>
  <c r="S305" i="1"/>
  <c r="S306" i="1"/>
  <c r="S307" i="1"/>
  <c r="S308" i="1"/>
  <c r="S309" i="1"/>
  <c r="S310" i="1"/>
  <c r="S311" i="1"/>
  <c r="S312" i="1"/>
  <c r="S313" i="1"/>
  <c r="S314" i="1"/>
  <c r="S315" i="1"/>
  <c r="S316" i="1"/>
  <c r="S317" i="1"/>
  <c r="S319" i="1"/>
  <c r="S320" i="1"/>
  <c r="S321" i="1"/>
  <c r="S322" i="1"/>
  <c r="S323" i="1"/>
  <c r="S324" i="1"/>
  <c r="S325" i="1"/>
  <c r="S326" i="1"/>
  <c r="S327" i="1"/>
  <c r="S328" i="1"/>
  <c r="S329" i="1"/>
  <c r="S330" i="1"/>
  <c r="S331" i="1"/>
  <c r="S332"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373" i="1"/>
  <c r="S374" i="1"/>
  <c r="S375" i="1"/>
  <c r="S376" i="1"/>
  <c r="S377" i="1"/>
  <c r="S378" i="1"/>
  <c r="S379" i="1"/>
  <c r="S380" i="1"/>
  <c r="S381" i="1"/>
  <c r="S7" i="1"/>
  <c r="I24" i="9" a="1"/>
  <c r="I24" i="9" s="1"/>
  <c r="K21" i="9" a="1"/>
  <c r="K21" i="9" s="1"/>
  <c r="K22" i="9" a="1"/>
  <c r="K22" i="9" s="1"/>
  <c r="K23" i="9" a="1"/>
  <c r="K23" i="9" s="1"/>
  <c r="K24" i="9" a="1"/>
  <c r="K24" i="9" s="1"/>
  <c r="K25" i="9" a="1"/>
  <c r="K25" i="9" s="1"/>
  <c r="K26" i="9" a="1"/>
  <c r="K26" i="9" s="1"/>
  <c r="K27" i="9" a="1"/>
  <c r="K27" i="9" s="1"/>
  <c r="K28" i="9" a="1"/>
  <c r="K28" i="9" s="1"/>
  <c r="K29" i="9" a="1"/>
  <c r="K29" i="9" s="1"/>
  <c r="K20" i="9" a="1"/>
  <c r="K20" i="9" s="1"/>
  <c r="H21" i="9" a="1"/>
  <c r="H21" i="9" s="1"/>
  <c r="H22" i="9" a="1"/>
  <c r="H22" i="9" s="1"/>
  <c r="H23" i="9" a="1"/>
  <c r="H23" i="9" s="1"/>
  <c r="H24" i="9" a="1"/>
  <c r="H24" i="9" s="1"/>
  <c r="H25" i="9" a="1"/>
  <c r="H25" i="9" s="1"/>
  <c r="H26" i="9" a="1"/>
  <c r="H26" i="9" s="1"/>
  <c r="H27" i="9" a="1"/>
  <c r="H27" i="9" s="1"/>
  <c r="H28" i="9" a="1"/>
  <c r="H28" i="9" s="1"/>
  <c r="H29" i="9" a="1"/>
  <c r="H29" i="9" s="1"/>
  <c r="H20" i="9" a="1"/>
  <c r="H20" i="9" s="1"/>
  <c r="E21" i="9" a="1"/>
  <c r="E21" i="9" s="1"/>
  <c r="P21" i="9" s="1"/>
  <c r="F21" i="9" a="1"/>
  <c r="F21" i="9" s="1"/>
  <c r="E22" i="9" a="1"/>
  <c r="E22" i="9" s="1"/>
  <c r="F22" i="9" a="1"/>
  <c r="F22" i="9" s="1"/>
  <c r="E23" i="9" a="1"/>
  <c r="E23" i="9" s="1"/>
  <c r="P23" i="9" s="1"/>
  <c r="F23" i="9" a="1"/>
  <c r="F23" i="9" s="1"/>
  <c r="E24" i="9" a="1"/>
  <c r="E24" i="9" s="1"/>
  <c r="P24" i="9" s="1"/>
  <c r="F24" i="9" a="1"/>
  <c r="F24" i="9" s="1"/>
  <c r="E25" i="9" a="1"/>
  <c r="E25" i="9" s="1"/>
  <c r="F25" i="9" a="1"/>
  <c r="F25" i="9" s="1"/>
  <c r="E26" i="9" a="1"/>
  <c r="E26" i="9" s="1"/>
  <c r="P26" i="9" s="1"/>
  <c r="F26" i="9" a="1"/>
  <c r="F26" i="9" s="1"/>
  <c r="E27" i="9" a="1"/>
  <c r="E27" i="9" s="1"/>
  <c r="P27" i="9" s="1"/>
  <c r="F27" i="9" a="1"/>
  <c r="F27" i="9" s="1"/>
  <c r="E28" i="9" a="1"/>
  <c r="E28" i="9" s="1"/>
  <c r="F28" i="9" a="1"/>
  <c r="F28" i="9" s="1"/>
  <c r="E29" i="9" a="1"/>
  <c r="E29" i="9" s="1"/>
  <c r="P29" i="9" s="1"/>
  <c r="F29" i="9" a="1"/>
  <c r="F29" i="9" s="1"/>
  <c r="E20" i="9" a="1"/>
  <c r="E20" i="9" s="1"/>
  <c r="P20" i="9" s="1"/>
  <c r="F20" i="9" a="1"/>
  <c r="F20" i="9" s="1"/>
  <c r="L26" i="9" a="1"/>
  <c r="L26" i="9" s="1"/>
  <c r="I29" i="9" a="1"/>
  <c r="I29" i="9" s="1"/>
  <c r="I27" i="9" a="1"/>
  <c r="I27" i="9" s="1"/>
  <c r="L23" i="9" a="1"/>
  <c r="L23" i="9" s="1"/>
  <c r="L28" i="9" a="1"/>
  <c r="L28" i="9" s="1"/>
  <c r="L25" i="9" a="1"/>
  <c r="L25" i="9" s="1"/>
  <c r="I26" i="9" a="1"/>
  <c r="I26" i="9" s="1"/>
  <c r="I21" i="9" a="1"/>
  <c r="I21" i="9" s="1"/>
  <c r="I25" i="9" a="1"/>
  <c r="I25" i="9" s="1"/>
  <c r="L21" i="9" a="1"/>
  <c r="L21" i="9" s="1"/>
  <c r="I28" i="9" a="1"/>
  <c r="I28" i="9" s="1"/>
  <c r="L20" i="9" a="1"/>
  <c r="L20" i="9" s="1"/>
  <c r="L22" i="9" a="1"/>
  <c r="L22" i="9" s="1"/>
  <c r="L24" i="9" a="1"/>
  <c r="L24" i="9" s="1"/>
  <c r="L29" i="9" a="1"/>
  <c r="L29" i="9" s="1"/>
  <c r="I20" i="9" a="1"/>
  <c r="I20" i="9" s="1"/>
  <c r="I22" i="9" a="1"/>
  <c r="I22" i="9" s="1"/>
  <c r="I23" i="9" a="1"/>
  <c r="I23" i="9" s="1"/>
  <c r="N18" i="8"/>
  <c r="B8" i="7"/>
  <c r="B9" i="7"/>
  <c r="B10" i="7"/>
  <c r="B11" i="7"/>
  <c r="B12" i="7"/>
  <c r="B13" i="7"/>
  <c r="B14" i="7"/>
  <c r="B15" i="7"/>
  <c r="B16" i="7"/>
  <c r="B17" i="7"/>
  <c r="B18" i="7"/>
  <c r="B19" i="7"/>
  <c r="B20" i="7"/>
  <c r="B21" i="7"/>
  <c r="B22" i="7"/>
  <c r="B23" i="7"/>
  <c r="L22" i="10" a="1"/>
  <c r="L22" i="10" s="1"/>
  <c r="M22" i="10" s="1"/>
  <c r="L23" i="10" a="1"/>
  <c r="L23" i="10" s="1"/>
  <c r="M23" i="10" s="1"/>
  <c r="C21" i="9" a="1"/>
  <c r="C21" i="9" s="1"/>
  <c r="C22" i="9" a="1"/>
  <c r="C22" i="9" s="1"/>
  <c r="C23" i="9" a="1"/>
  <c r="C23" i="9" s="1"/>
  <c r="C24" i="9" a="1"/>
  <c r="C24" i="9" s="1"/>
  <c r="C25" i="9" a="1"/>
  <c r="C25" i="9" s="1"/>
  <c r="C26" i="9" a="1"/>
  <c r="C26" i="9" s="1"/>
  <c r="C27" i="9" a="1"/>
  <c r="C27" i="9" s="1"/>
  <c r="C28" i="9" a="1"/>
  <c r="C28" i="9" s="1"/>
  <c r="C29" i="9" a="1"/>
  <c r="C29" i="9" s="1"/>
  <c r="C20" i="9" a="1"/>
  <c r="C20" i="9" s="1"/>
  <c r="L24" i="10" a="1"/>
  <c r="L24" i="10" s="1"/>
  <c r="M24" i="10" s="1"/>
  <c r="L25" i="10" a="1"/>
  <c r="L25" i="10" s="1"/>
  <c r="M25" i="10" s="1"/>
  <c r="L26" i="10" a="1"/>
  <c r="L26" i="10" s="1"/>
  <c r="M26" i="10" s="1"/>
  <c r="L27" i="10" a="1"/>
  <c r="L27" i="10" s="1"/>
  <c r="M27" i="10" s="1"/>
  <c r="L28" i="10" a="1"/>
  <c r="L28" i="10" s="1"/>
  <c r="M28" i="10" s="1"/>
  <c r="L29" i="10" a="1"/>
  <c r="L29" i="10" s="1"/>
  <c r="M29" i="10" s="1"/>
  <c r="L30" i="10" a="1"/>
  <c r="L30" i="10" s="1"/>
  <c r="M30" i="10" s="1"/>
  <c r="L31" i="10" a="1"/>
  <c r="L31" i="10" s="1"/>
  <c r="M31" i="10" s="1"/>
  <c r="K23" i="10" a="1"/>
  <c r="K23" i="10" s="1"/>
  <c r="K24" i="10" a="1"/>
  <c r="K24" i="10" s="1"/>
  <c r="K25" i="10" a="1"/>
  <c r="K25" i="10" s="1"/>
  <c r="K26" i="10" a="1"/>
  <c r="K26" i="10" s="1"/>
  <c r="K27" i="10" a="1"/>
  <c r="K27" i="10" s="1"/>
  <c r="K28" i="10" a="1"/>
  <c r="K28" i="10" s="1"/>
  <c r="K29" i="10" a="1"/>
  <c r="K29" i="10" s="1"/>
  <c r="K30" i="10" a="1"/>
  <c r="K30" i="10" s="1"/>
  <c r="K31" i="10" a="1"/>
  <c r="K31" i="10" s="1"/>
  <c r="K22" i="10" a="1"/>
  <c r="K22" i="10" s="1"/>
  <c r="J23" i="10" a="1"/>
  <c r="J23" i="10" s="1"/>
  <c r="J24" i="10" a="1"/>
  <c r="J24" i="10" s="1"/>
  <c r="J25" i="10" a="1"/>
  <c r="J25" i="10" s="1"/>
  <c r="J26" i="10" a="1"/>
  <c r="J26" i="10" s="1"/>
  <c r="J27" i="10" a="1"/>
  <c r="J27" i="10" s="1"/>
  <c r="J28" i="10" a="1"/>
  <c r="J28" i="10" s="1"/>
  <c r="J29" i="10" a="1"/>
  <c r="J29" i="10" s="1"/>
  <c r="J30" i="10" a="1"/>
  <c r="J30" i="10" s="1"/>
  <c r="J31" i="10" a="1"/>
  <c r="J31" i="10" s="1"/>
  <c r="J22" i="10" a="1"/>
  <c r="J22" i="10" s="1"/>
  <c r="C23" i="10" a="1"/>
  <c r="C23" i="10" s="1"/>
  <c r="C24" i="10" a="1"/>
  <c r="C24" i="10" s="1"/>
  <c r="C25" i="10" a="1"/>
  <c r="C25" i="10" s="1"/>
  <c r="C26" i="10" a="1"/>
  <c r="C26" i="10" s="1"/>
  <c r="C27" i="10" a="1"/>
  <c r="C27" i="10" s="1"/>
  <c r="C28" i="10" a="1"/>
  <c r="C28" i="10" s="1"/>
  <c r="C29" i="10" a="1"/>
  <c r="C29" i="10" s="1"/>
  <c r="C30" i="10" a="1"/>
  <c r="C30" i="10" s="1"/>
  <c r="C31" i="10" a="1"/>
  <c r="C31" i="10" s="1"/>
  <c r="C22" i="10" a="1"/>
  <c r="C22" i="10" s="1"/>
  <c r="O21" i="9" a="1"/>
  <c r="O21" i="9" s="1"/>
  <c r="O22" i="9" a="1"/>
  <c r="O22" i="9" s="1"/>
  <c r="O23" i="9" a="1"/>
  <c r="O23" i="9" s="1"/>
  <c r="O24" i="9" a="1"/>
  <c r="O24" i="9" s="1"/>
  <c r="O25" i="9" a="1"/>
  <c r="O25" i="9" s="1"/>
  <c r="O26" i="9" a="1"/>
  <c r="O26" i="9" s="1"/>
  <c r="O27" i="9" a="1"/>
  <c r="O27" i="9" s="1"/>
  <c r="O28" i="9" a="1"/>
  <c r="O28" i="9" s="1"/>
  <c r="O29" i="9" a="1"/>
  <c r="O29" i="9" s="1"/>
  <c r="O20" i="9" a="1"/>
  <c r="O20" i="9" s="1"/>
  <c r="N21" i="9" a="1"/>
  <c r="N21" i="9" s="1"/>
  <c r="N22" i="9" a="1"/>
  <c r="N22" i="9" s="1"/>
  <c r="N23" i="9" a="1"/>
  <c r="N23" i="9" s="1"/>
  <c r="N24" i="9" a="1"/>
  <c r="N24" i="9" s="1"/>
  <c r="N25" i="9" a="1"/>
  <c r="N25" i="9" s="1"/>
  <c r="N26" i="9" a="1"/>
  <c r="N26" i="9" s="1"/>
  <c r="N27" i="9" a="1"/>
  <c r="N27" i="9" s="1"/>
  <c r="N28" i="9" a="1"/>
  <c r="N28" i="9" s="1"/>
  <c r="N29" i="9" a="1"/>
  <c r="N29" i="9" s="1"/>
  <c r="N20" i="9" a="1"/>
  <c r="N20" i="9" s="1"/>
  <c r="M21" i="9" a="1"/>
  <c r="M21" i="9" s="1"/>
  <c r="M22" i="9" a="1"/>
  <c r="M22" i="9" s="1"/>
  <c r="M23" i="9" a="1"/>
  <c r="M23" i="9" s="1"/>
  <c r="M24" i="9" a="1"/>
  <c r="M24" i="9" s="1"/>
  <c r="M25" i="9" a="1"/>
  <c r="M25" i="9" s="1"/>
  <c r="M26" i="9" a="1"/>
  <c r="M26" i="9" s="1"/>
  <c r="M27" i="9" a="1"/>
  <c r="M27" i="9" s="1"/>
  <c r="M28" i="9" a="1"/>
  <c r="M28" i="9" s="1"/>
  <c r="M29" i="9" a="1"/>
  <c r="M29" i="9" s="1"/>
  <c r="M20" i="9" a="1"/>
  <c r="M20" i="9" s="1"/>
  <c r="D25" i="10" l="1"/>
  <c r="G20" i="9"/>
  <c r="G23" i="9"/>
  <c r="G24" i="9"/>
  <c r="D21" i="9"/>
  <c r="D23" i="9"/>
  <c r="D31" i="10"/>
  <c r="D28" i="10"/>
  <c r="D27" i="10"/>
  <c r="D29" i="10"/>
  <c r="G27" i="10"/>
  <c r="Q27" i="10" s="1"/>
  <c r="D24" i="10"/>
  <c r="D22" i="10"/>
  <c r="D23" i="10"/>
  <c r="G24" i="10"/>
  <c r="R24" i="10" s="1"/>
  <c r="D26" i="10"/>
  <c r="G25" i="9"/>
  <c r="D27" i="9"/>
  <c r="P28" i="9"/>
  <c r="Q28" i="9" s="1"/>
  <c r="D28" i="9"/>
  <c r="J26" i="9"/>
  <c r="X26" i="9" s="1"/>
  <c r="J22" i="9"/>
  <c r="W22" i="9" s="1"/>
  <c r="D20" i="9"/>
  <c r="D26" i="9"/>
  <c r="G26" i="9"/>
  <c r="G28" i="9"/>
  <c r="D24" i="9"/>
  <c r="J21" i="9"/>
  <c r="W21" i="9" s="1"/>
  <c r="D29" i="9"/>
  <c r="Q24" i="9"/>
  <c r="R24" i="9" s="1"/>
  <c r="G29" i="9"/>
  <c r="G22" i="9"/>
  <c r="G27" i="9"/>
  <c r="D30" i="10"/>
  <c r="P22" i="9"/>
  <c r="Q22" i="9" s="1"/>
  <c r="D22" i="9"/>
  <c r="G21" i="9"/>
  <c r="P25" i="9"/>
  <c r="Q25" i="9" s="1"/>
  <c r="D25" i="9"/>
  <c r="G29" i="10"/>
  <c r="R29" i="10" s="1"/>
  <c r="Q20" i="9"/>
  <c r="R20" i="9" s="1"/>
  <c r="G31" i="10"/>
  <c r="P31" i="10" s="1"/>
  <c r="Q29" i="9"/>
  <c r="T29" i="9" s="1"/>
  <c r="Q23" i="9"/>
  <c r="T23" i="9" s="1"/>
  <c r="J24" i="9"/>
  <c r="V24" i="9" s="1"/>
  <c r="G25" i="10"/>
  <c r="R25" i="10" s="1"/>
  <c r="G28" i="10"/>
  <c r="R28" i="10" s="1"/>
  <c r="Q21" i="9"/>
  <c r="T21" i="9" s="1"/>
  <c r="G30" i="10"/>
  <c r="R30" i="10" s="1"/>
  <c r="J20" i="9"/>
  <c r="W20" i="9" s="1"/>
  <c r="J25" i="9"/>
  <c r="X25" i="9" s="1"/>
  <c r="G26" i="10"/>
  <c r="R26" i="10" s="1"/>
  <c r="J28" i="9"/>
  <c r="W28" i="9" s="1"/>
  <c r="J29" i="9"/>
  <c r="W29" i="9" s="1"/>
  <c r="Q27" i="9"/>
  <c r="S27" i="9" s="1"/>
  <c r="Q26" i="9"/>
  <c r="S26" i="9" s="1"/>
  <c r="J23" i="9"/>
  <c r="X23" i="9" s="1"/>
  <c r="J27" i="9"/>
  <c r="W27" i="9" s="1"/>
  <c r="G22" i="10"/>
  <c r="P22" i="10" s="1"/>
  <c r="P23" i="10"/>
  <c r="Q23" i="10"/>
  <c r="R23" i="10"/>
  <c r="P29" i="10" l="1"/>
  <c r="X22" i="9"/>
  <c r="Q30" i="10"/>
  <c r="P30" i="10"/>
  <c r="W23" i="9"/>
  <c r="Q29" i="10"/>
  <c r="Q31" i="10"/>
  <c r="T26" i="9"/>
  <c r="T24" i="9"/>
  <c r="S24" i="9"/>
  <c r="V22" i="9"/>
  <c r="P27" i="10"/>
  <c r="R21" i="9"/>
  <c r="S21" i="9"/>
  <c r="W26" i="9"/>
  <c r="V26" i="9"/>
  <c r="Q26" i="10"/>
  <c r="R22" i="10"/>
  <c r="Q22" i="10"/>
  <c r="P26" i="10"/>
  <c r="Q28" i="10"/>
  <c r="P28" i="10"/>
  <c r="P24" i="10"/>
  <c r="Q24" i="10"/>
  <c r="R27" i="10"/>
  <c r="V21" i="9"/>
  <c r="V20" i="9"/>
  <c r="X21" i="9"/>
  <c r="R28" i="9"/>
  <c r="S28" i="9"/>
  <c r="T28" i="9"/>
  <c r="X20" i="9"/>
  <c r="V27" i="9"/>
  <c r="V28" i="9"/>
  <c r="W25" i="9"/>
  <c r="X27" i="9"/>
  <c r="S29" i="9"/>
  <c r="R29" i="9"/>
  <c r="V25" i="9"/>
  <c r="V29" i="9"/>
  <c r="X29" i="9"/>
  <c r="R31" i="10"/>
  <c r="T20" i="9"/>
  <c r="S20" i="9"/>
  <c r="R27" i="9"/>
  <c r="T27" i="9"/>
  <c r="R23" i="9"/>
  <c r="S23" i="9"/>
  <c r="T25" i="9"/>
  <c r="S25" i="9"/>
  <c r="R25" i="9"/>
  <c r="R22" i="9"/>
  <c r="S22" i="9"/>
  <c r="T22" i="9"/>
  <c r="V23" i="9"/>
  <c r="X28" i="9"/>
  <c r="X24" i="9"/>
  <c r="P25" i="10"/>
  <c r="Q25" i="10"/>
  <c r="W24" i="9"/>
  <c r="R26" i="9"/>
</calcChain>
</file>

<file path=xl/sharedStrings.xml><?xml version="1.0" encoding="utf-8"?>
<sst xmlns="http://schemas.openxmlformats.org/spreadsheetml/2006/main" count="2338" uniqueCount="647">
  <si>
    <t>Primary Substation Headroom</t>
  </si>
  <si>
    <t>Primary Substation</t>
  </si>
  <si>
    <t>Voltage (kV)</t>
  </si>
  <si>
    <t>BSP Group</t>
  </si>
  <si>
    <t>Primary Substation Location</t>
  </si>
  <si>
    <t>Demand Headroom (MW)</t>
  </si>
  <si>
    <t xml:space="preserve"> Generation Headroom - N-0 -(MW)</t>
  </si>
  <si>
    <t>Easting</t>
  </si>
  <si>
    <t>Northing</t>
  </si>
  <si>
    <t>Firm</t>
  </si>
  <si>
    <t>N-0</t>
  </si>
  <si>
    <t>Inverter Based</t>
  </si>
  <si>
    <t>ALBION ST</t>
  </si>
  <si>
    <t>ALDERLEY</t>
  </si>
  <si>
    <t>ALSTON</t>
  </si>
  <si>
    <t>AMBLESIDE</t>
  </si>
  <si>
    <t>ANCOATS NORTH T11 &amp; T12</t>
  </si>
  <si>
    <t>ANCOATS NORTH T14</t>
  </si>
  <si>
    <t>ANNIE PIT</t>
  </si>
  <si>
    <t>ANSDELL</t>
  </si>
  <si>
    <t>ARDWICK</t>
  </si>
  <si>
    <t>ARNSIDE</t>
  </si>
  <si>
    <t>ASHTON (GOLBORNE)</t>
  </si>
  <si>
    <t>ASHTON (RIBBLE)</t>
  </si>
  <si>
    <t>ASHTON ON MERSEY</t>
  </si>
  <si>
    <t>ASHTON UNDER LYNE T11 &amp; T12</t>
  </si>
  <si>
    <t>ASHTON UNDER LYNE T13</t>
  </si>
  <si>
    <t>ASHWOOD DALE</t>
  </si>
  <si>
    <t>ASKAM</t>
  </si>
  <si>
    <t>ASKERTON CASTLE</t>
  </si>
  <si>
    <t>ASPATRIA</t>
  </si>
  <si>
    <t>ATHERTON TOWN CENTRE</t>
  </si>
  <si>
    <t>ATHLETIC ST</t>
  </si>
  <si>
    <t>AVENHAM</t>
  </si>
  <si>
    <t>BAGULEY</t>
  </si>
  <si>
    <t>BAMBER BRIDGE</t>
  </si>
  <si>
    <t>BARBARA ST</t>
  </si>
  <si>
    <t>BARROW</t>
  </si>
  <si>
    <t>BARTON DOCK RD</t>
  </si>
  <si>
    <t>BEDFORD</t>
  </si>
  <si>
    <t>BELGRAVE</t>
  </si>
  <si>
    <t>BENCHILL</t>
  </si>
  <si>
    <t>BENTHAM</t>
  </si>
  <si>
    <t>BISPHAM</t>
  </si>
  <si>
    <t>BLACKBULL</t>
  </si>
  <si>
    <t>BLACKBURN</t>
  </si>
  <si>
    <t>BLACKFRIARS</t>
  </si>
  <si>
    <t>BLACKLEY</t>
  </si>
  <si>
    <t>BLACKPOOL</t>
  </si>
  <si>
    <t>BOLLINGTON</t>
  </si>
  <si>
    <t>BOLTON BY BOWLAND</t>
  </si>
  <si>
    <t>BOLTON LE SANDS</t>
  </si>
  <si>
    <t>BOTANY BAY</t>
  </si>
  <si>
    <t>BOW LANE</t>
  </si>
  <si>
    <t>BOWATERS</t>
  </si>
  <si>
    <t>BOWDON</t>
  </si>
  <si>
    <t>BRADFORD</t>
  </si>
  <si>
    <t>BRADSHAWGATE</t>
  </si>
  <si>
    <t>BRAMHALL</t>
  </si>
  <si>
    <t>BRIDGEWATER</t>
  </si>
  <si>
    <t>BRINKSWAY</t>
  </si>
  <si>
    <t>BROADHEATH</t>
  </si>
  <si>
    <t>BROADWAY</t>
  </si>
  <si>
    <t>BUCKSHAW</t>
  </si>
  <si>
    <t>BURNLEY</t>
  </si>
  <si>
    <t>BURNLEY CENTRE</t>
  </si>
  <si>
    <t>BURNLEY NORTH</t>
  </si>
  <si>
    <t>BURROW BECK</t>
  </si>
  <si>
    <t>BURSCOUGH BRIDGE</t>
  </si>
  <si>
    <t>BURY TOWN CENTRE</t>
  </si>
  <si>
    <t>BUSHELL ST</t>
  </si>
  <si>
    <t>CAMPBELL ST</t>
  </si>
  <si>
    <t>CANNON ST</t>
  </si>
  <si>
    <t>CAPONTREE</t>
  </si>
  <si>
    <t>CARLETON</t>
  </si>
  <si>
    <t>CARLISLE NORTH</t>
  </si>
  <si>
    <t>CARR ST</t>
  </si>
  <si>
    <t>CASTLETON</t>
  </si>
  <si>
    <t>CATTERALL WATERWORKS</t>
  </si>
  <si>
    <t>CECIL ST</t>
  </si>
  <si>
    <t>CENTRAL MANCHESTER</t>
  </si>
  <si>
    <t>CHADDERTON</t>
  </si>
  <si>
    <t>CHAMBERHALL</t>
  </si>
  <si>
    <t>CHAPEL WHARF</t>
  </si>
  <si>
    <t>CHASSEN RD</t>
  </si>
  <si>
    <t>CHATSWORTH ST</t>
  </si>
  <si>
    <t>CHEADLE HEATH</t>
  </si>
  <si>
    <t>CHEADLE HULME</t>
  </si>
  <si>
    <t>CHEETHAM HILL</t>
  </si>
  <si>
    <t>CHELFORD</t>
  </si>
  <si>
    <t>CHESTER RD T11 &amp; T12</t>
  </si>
  <si>
    <t>CHESTER RD T13</t>
  </si>
  <si>
    <t>CHORLEY SOUTH</t>
  </si>
  <si>
    <t>CHORLTON</t>
  </si>
  <si>
    <t>CHURCH</t>
  </si>
  <si>
    <t>CLARENDON RD</t>
  </si>
  <si>
    <t>CLAUGHTON</t>
  </si>
  <si>
    <t>BLACKBURN RD CLAYTON</t>
  </si>
  <si>
    <t>CLEVELEYS</t>
  </si>
  <si>
    <t>CLIFTON JUNCTION</t>
  </si>
  <si>
    <t>CLOVER HILL</t>
  </si>
  <si>
    <t>COG LANE</t>
  </si>
  <si>
    <t>CONISTON</t>
  </si>
  <si>
    <t>COPSE RD</t>
  </si>
  <si>
    <t>COX GREEN</t>
  </si>
  <si>
    <t>CRAGGS ROW</t>
  </si>
  <si>
    <t>CROWN LANE</t>
  </si>
  <si>
    <t>CULCHETH</t>
  </si>
  <si>
    <t>CUTACRE</t>
  </si>
  <si>
    <t>DALTON</t>
  </si>
  <si>
    <t>DEANSGATE</t>
  </si>
  <si>
    <t>DENTON EAST</t>
  </si>
  <si>
    <t>DENTON WEST</t>
  </si>
  <si>
    <t>DIDSBURY</t>
  </si>
  <si>
    <t>DODGSON RD</t>
  </si>
  <si>
    <t>DOUGLAS ST</t>
  </si>
  <si>
    <t>DROYLSDEN EAST</t>
  </si>
  <si>
    <t>DUKINFIELD</t>
  </si>
  <si>
    <t>DUMERS LANE</t>
  </si>
  <si>
    <t>DUMPLINGTON</t>
  </si>
  <si>
    <t>EASTLANDS</t>
  </si>
  <si>
    <t>EASTON</t>
  </si>
  <si>
    <t>EGREMONT</t>
  </si>
  <si>
    <t>EMBLETON</t>
  </si>
  <si>
    <t>EXCHANGE ST</t>
  </si>
  <si>
    <t>FAILSWORTH</t>
  </si>
  <si>
    <t>FALLOWFIELD</t>
  </si>
  <si>
    <t>FARNWORTH</t>
  </si>
  <si>
    <t>FENISCOWLES</t>
  </si>
  <si>
    <t>FERODO</t>
  </si>
  <si>
    <t>FLAT LANE</t>
  </si>
  <si>
    <t>FREDERICK RD</t>
  </si>
  <si>
    <t>FUSEHILL</t>
  </si>
  <si>
    <t>GALE</t>
  </si>
  <si>
    <t>GARSTANG</t>
  </si>
  <si>
    <t>GATLEY</t>
  </si>
  <si>
    <t>GIDLOW</t>
  </si>
  <si>
    <t>GILLSROW</t>
  </si>
  <si>
    <t>GLAXO</t>
  </si>
  <si>
    <t>GLOSSOP</t>
  </si>
  <si>
    <t>GOLBORNE</t>
  </si>
  <si>
    <t>GOWHOLE</t>
  </si>
  <si>
    <t>GRANE RD</t>
  </si>
  <si>
    <t>GRANGE</t>
  </si>
  <si>
    <t>GREAT HARWOOD</t>
  </si>
  <si>
    <t>GREEN LANE (ALTRINCHAM)</t>
  </si>
  <si>
    <t>GREEN LANE (HAZEL GROVE)</t>
  </si>
  <si>
    <t>GREEN ST T11</t>
  </si>
  <si>
    <t>GREEN ST T12 &amp; T13</t>
  </si>
  <si>
    <t>GREENFIELD</t>
  </si>
  <si>
    <t>GREENHILL</t>
  </si>
  <si>
    <t>GRIFFIN</t>
  </si>
  <si>
    <t>HADFIELD</t>
  </si>
  <si>
    <t>HALL CROSS</t>
  </si>
  <si>
    <t>HANDFORTH</t>
  </si>
  <si>
    <t>HANGING BRIDGE</t>
  </si>
  <si>
    <t>HAREHOLME</t>
  </si>
  <si>
    <t>HARPURHEY</t>
  </si>
  <si>
    <t>HARWOOD</t>
  </si>
  <si>
    <t>HATTERSLEY</t>
  </si>
  <si>
    <t>HAVERTHWAITE</t>
  </si>
  <si>
    <t>HAWK GREEN</t>
  </si>
  <si>
    <t>HAYDOCK</t>
  </si>
  <si>
    <t>HDA NO1</t>
  </si>
  <si>
    <t>HDA NO2</t>
  </si>
  <si>
    <t>HEADY HILL</t>
  </si>
  <si>
    <t>HEAP BRIDGE</t>
  </si>
  <si>
    <t>HEASANDFORD</t>
  </si>
  <si>
    <t>HEATON MOOR</t>
  </si>
  <si>
    <t>HEATON NORRIS</t>
  </si>
  <si>
    <t>HELWITH BRIDGE</t>
  </si>
  <si>
    <t>HENSINGHAM</t>
  </si>
  <si>
    <t>HEYROD</t>
  </si>
  <si>
    <t>HEYSIDE</t>
  </si>
  <si>
    <t>HEYWOOD</t>
  </si>
  <si>
    <t>HIGHER MILL</t>
  </si>
  <si>
    <t>HIGHER WALTON</t>
  </si>
  <si>
    <t>HILL TOP T11 &amp; T12</t>
  </si>
  <si>
    <t>HILL TOP T13</t>
  </si>
  <si>
    <t>HINDLEY GREEN</t>
  </si>
  <si>
    <t>HOLLINWOOD</t>
  </si>
  <si>
    <t>HOLME RD</t>
  </si>
  <si>
    <t>HOLT ST</t>
  </si>
  <si>
    <t>HURST</t>
  </si>
  <si>
    <t>HUTTON END</t>
  </si>
  <si>
    <t>HYDE</t>
  </si>
  <si>
    <t>HYNDBURN RD</t>
  </si>
  <si>
    <t>INDIA ST</t>
  </si>
  <si>
    <t>INGLETON</t>
  </si>
  <si>
    <t>IRLAM</t>
  </si>
  <si>
    <t>JAMES ST</t>
  </si>
  <si>
    <t>KAY ST</t>
  </si>
  <si>
    <t>KENDAL</t>
  </si>
  <si>
    <t>KESWICK</t>
  </si>
  <si>
    <t>KINGSWAY</t>
  </si>
  <si>
    <t>KINKRY HILL</t>
  </si>
  <si>
    <t>KIRKBY LONSDALE</t>
  </si>
  <si>
    <t>KIRKBY MOOR</t>
  </si>
  <si>
    <t>KIRKBY STEPHEN</t>
  </si>
  <si>
    <t>KIRKBY THORE</t>
  </si>
  <si>
    <t>KIRKHALL LANE</t>
  </si>
  <si>
    <t>KITT GREEN</t>
  </si>
  <si>
    <t>KNOTT MILL</t>
  </si>
  <si>
    <t>LAMBERHEAD</t>
  </si>
  <si>
    <t>LANCASTER</t>
  </si>
  <si>
    <t>LANGLEY</t>
  </si>
  <si>
    <t>LANGROYD RD</t>
  </si>
  <si>
    <t>LEIGH</t>
  </si>
  <si>
    <t>LEVENSHULME</t>
  </si>
  <si>
    <t>LEYLAND NATIONAL</t>
  </si>
  <si>
    <t>LITTLE HULTON</t>
  </si>
  <si>
    <t>LITTLE SALKELD</t>
  </si>
  <si>
    <t>LITTLEBOROUGH</t>
  </si>
  <si>
    <t>LONGFORD BRIDGE</t>
  </si>
  <si>
    <t>LONGRIDGE</t>
  </si>
  <si>
    <t>LONGSIGHT</t>
  </si>
  <si>
    <t>LOSTOCK</t>
  </si>
  <si>
    <t>LOWER DARWEN</t>
  </si>
  <si>
    <t>LYONS RD</t>
  </si>
  <si>
    <t>MANCHESTER UNIVERSITY</t>
  </si>
  <si>
    <t>MARPLE</t>
  </si>
  <si>
    <t>MARTON</t>
  </si>
  <si>
    <t>MARYPORT</t>
  </si>
  <si>
    <t>MELLING</t>
  </si>
  <si>
    <t>MERESIDE</t>
  </si>
  <si>
    <t>MIDDLETON JUNCTION</t>
  </si>
  <si>
    <t>MIDWAY</t>
  </si>
  <si>
    <t>MILNROW</t>
  </si>
  <si>
    <t>MINTSFEET</t>
  </si>
  <si>
    <t>MONSALL</t>
  </si>
  <si>
    <t>MONTON</t>
  </si>
  <si>
    <t>MOORSIDE</t>
  </si>
  <si>
    <t>MORTON PARK</t>
  </si>
  <si>
    <t>MOSLEY RD</t>
  </si>
  <si>
    <t>MOSS LANE</t>
  </si>
  <si>
    <t>MOSS NOOK PRIMARY</t>
  </si>
  <si>
    <t>MOSS SIDE (Leyland)</t>
  </si>
  <si>
    <t>MOSS SIDE (Longsight)</t>
  </si>
  <si>
    <t>MOSSLEY</t>
  </si>
  <si>
    <t>MOUNT ST</t>
  </si>
  <si>
    <t>MUSGRAVE RD</t>
  </si>
  <si>
    <t>NELSON</t>
  </si>
  <si>
    <t>NEW MOSTON</t>
  </si>
  <si>
    <t>NEWBIGGIN ON LUNE</t>
  </si>
  <si>
    <t>NEWBY</t>
  </si>
  <si>
    <t>NEWTON</t>
  </si>
  <si>
    <t>NEWTON HEATH</t>
  </si>
  <si>
    <t>NEWTON LE WILLOWS</t>
  </si>
  <si>
    <t>NEWTONGATE T11 &amp; T12</t>
  </si>
  <si>
    <t>NEWTONGATE T13</t>
  </si>
  <si>
    <t>NORBRECK</t>
  </si>
  <si>
    <t>NORBURY</t>
  </si>
  <si>
    <t>NORTHENDEN</t>
  </si>
  <si>
    <t>NWGB PARTINGTON</t>
  </si>
  <si>
    <t>OFFERTON</t>
  </si>
  <si>
    <t>OPENSHAW</t>
  </si>
  <si>
    <t>ORMSKIRK</t>
  </si>
  <si>
    <t>PADIHAM</t>
  </si>
  <si>
    <t>PENDLETON</t>
  </si>
  <si>
    <t>PETTERIL BANK</t>
  </si>
  <si>
    <t>PHILLIPS LANE</t>
  </si>
  <si>
    <t>PICCADILLY</t>
  </si>
  <si>
    <t>PIMBO</t>
  </si>
  <si>
    <t>PIRELLI</t>
  </si>
  <si>
    <t>PORTWOOD</t>
  </si>
  <si>
    <t>POULTON</t>
  </si>
  <si>
    <t>POYNTON</t>
  </si>
  <si>
    <t>PREESALL</t>
  </si>
  <si>
    <t>PRESTON EAST</t>
  </si>
  <si>
    <t>PRESTON OLD RD</t>
  </si>
  <si>
    <t>PRESTWICH</t>
  </si>
  <si>
    <t>PRINGLE ST</t>
  </si>
  <si>
    <t>PRINNY HILL</t>
  </si>
  <si>
    <t>QUEENS PARK</t>
  </si>
  <si>
    <t>RADCLIFFE</t>
  </si>
  <si>
    <t>RANDAL ST</t>
  </si>
  <si>
    <t>RAWTENSTALL RD</t>
  </si>
  <si>
    <t>REDDISH VALE</t>
  </si>
  <si>
    <t>RIBBLETON</t>
  </si>
  <si>
    <t>RINGLEY</t>
  </si>
  <si>
    <t>RISLEY</t>
  </si>
  <si>
    <t>ROBERT HALL ST</t>
  </si>
  <si>
    <t>ROCHDALE CENTRAL</t>
  </si>
  <si>
    <t>ROMAN RD</t>
  </si>
  <si>
    <t>ROMILEY</t>
  </si>
  <si>
    <t>ROSSALL</t>
  </si>
  <si>
    <t>ROYTON</t>
  </si>
  <si>
    <t>SALE</t>
  </si>
  <si>
    <t>SALE MOOR</t>
  </si>
  <si>
    <t>SALFORD QUAYS</t>
  </si>
  <si>
    <t>SANDGATE</t>
  </si>
  <si>
    <t>SCARISBRICK</t>
  </si>
  <si>
    <t>SEBERGHAM</t>
  </si>
  <si>
    <t>SEDBERGH</t>
  </si>
  <si>
    <t>SELSMIRE</t>
  </si>
  <si>
    <t>SETTLE</t>
  </si>
  <si>
    <t>SEVEN STARS</t>
  </si>
  <si>
    <t>SHANNON ST SOUTH</t>
  </si>
  <si>
    <t>SHAP</t>
  </si>
  <si>
    <t>SHAW</t>
  </si>
  <si>
    <t>Siddick</t>
  </si>
  <si>
    <t>SILLOTH</t>
  </si>
  <si>
    <t>SKELMERSDALE</t>
  </si>
  <si>
    <t>SKELTON C</t>
  </si>
  <si>
    <t>SLIPWAY</t>
  </si>
  <si>
    <t>SNIPE</t>
  </si>
  <si>
    <t>S.E. MACCLESFIELD</t>
  </si>
  <si>
    <t>SOUTH PARK</t>
  </si>
  <si>
    <t>S.W. MACCLESFIELD</t>
  </si>
  <si>
    <t>SPA RD</t>
  </si>
  <si>
    <t>SPADEADAM 132/11KV</t>
  </si>
  <si>
    <t>SPOTLAND</t>
  </si>
  <si>
    <t>SPRING COTTAGE</t>
  </si>
  <si>
    <t>SPRING GARDEN ST 11kV</t>
  </si>
  <si>
    <t>SPRING GARDEN ST 6.6KV</t>
  </si>
  <si>
    <t>SQUIRES GATE</t>
  </si>
  <si>
    <t>ST ANNES</t>
  </si>
  <si>
    <t>ST MARYS</t>
  </si>
  <si>
    <t>ST MARYS ST</t>
  </si>
  <si>
    <t>ST THOMAS RD</t>
  </si>
  <si>
    <t>STAINBURN</t>
  </si>
  <si>
    <t>STANDISH</t>
  </si>
  <si>
    <t>STRANGEWAYS</t>
  </si>
  <si>
    <t>STRAWBERRY BANK</t>
  </si>
  <si>
    <t>STUART ST</t>
  </si>
  <si>
    <t>STUBBINS</t>
  </si>
  <si>
    <t>SWINTON</t>
  </si>
  <si>
    <t>TAME VALLEY</t>
  </si>
  <si>
    <t>TARDY GATE</t>
  </si>
  <si>
    <t>TARLETON</t>
  </si>
  <si>
    <t>THE HEIGHT</t>
  </si>
  <si>
    <t>THORNTON</t>
  </si>
  <si>
    <t>TOWNLEY ST</t>
  </si>
  <si>
    <t>TRAFFORD</t>
  </si>
  <si>
    <t>TRAFFORD PARK NORTH</t>
  </si>
  <si>
    <t>TRIMPELL</t>
  </si>
  <si>
    <t>TRINITY</t>
  </si>
  <si>
    <t>TULKETH</t>
  </si>
  <si>
    <t>ULVERSTON</t>
  </si>
  <si>
    <t>UNION RD</t>
  </si>
  <si>
    <t>UPHOLLAND</t>
  </si>
  <si>
    <t>URMSTON</t>
  </si>
  <si>
    <t>VICTORIA PARK</t>
  </si>
  <si>
    <t>WARBRECK</t>
  </si>
  <si>
    <t>WARDLEWORTH</t>
  </si>
  <si>
    <t>WARTON</t>
  </si>
  <si>
    <t>WATERHEAD</t>
  </si>
  <si>
    <t>WATERSWALLOWS</t>
  </si>
  <si>
    <t>WEASTE</t>
  </si>
  <si>
    <t>WERNETH</t>
  </si>
  <si>
    <t>WESLEY PLACE BACUP</t>
  </si>
  <si>
    <t>WEST DIDSBURY</t>
  </si>
  <si>
    <t>WESTGATE</t>
  </si>
  <si>
    <t>WESTHOUGHTON</t>
  </si>
  <si>
    <t>WESTLINTON</t>
  </si>
  <si>
    <t>WHALLEY</t>
  </si>
  <si>
    <t>WHALLEY RANGE</t>
  </si>
  <si>
    <t>WHASSET</t>
  </si>
  <si>
    <t>WHITTLE LE WOODS</t>
  </si>
  <si>
    <t>WHITWORTH</t>
  </si>
  <si>
    <t>WIGTON</t>
  </si>
  <si>
    <t>WILLOW HEY</t>
  </si>
  <si>
    <t>WILLOWBANK</t>
  </si>
  <si>
    <t>WILLOWHOLME</t>
  </si>
  <si>
    <t>WILMSLOW</t>
  </si>
  <si>
    <t>WINDERMERE</t>
  </si>
  <si>
    <t>WINIFRED RD</t>
  </si>
  <si>
    <t>WITHINGTON</t>
  </si>
  <si>
    <t>WITHYFOLD DRIVE</t>
  </si>
  <si>
    <t>WOODBINE ST</t>
  </si>
  <si>
    <t>WOODFIELD RD</t>
  </si>
  <si>
    <t>WOODHILL LANE</t>
  </si>
  <si>
    <t>WOODHOUSE PARK</t>
  </si>
  <si>
    <t>WOODLEY</t>
  </si>
  <si>
    <t>WOOLFOLD</t>
  </si>
  <si>
    <t>WORDSWORTH ST</t>
  </si>
  <si>
    <t>WORSLEY MESNES</t>
  </si>
  <si>
    <t>WRIGHTINGTON</t>
  </si>
  <si>
    <t>YEALAND</t>
  </si>
  <si>
    <t>MOSS NOOK</t>
  </si>
  <si>
    <t>PENRITH &amp; SHAP</t>
  </si>
  <si>
    <t>KENDAL (PARKSIDE RD)</t>
  </si>
  <si>
    <t>RED BANK</t>
  </si>
  <si>
    <t>STAINBURN &amp; SIDDICK</t>
  </si>
  <si>
    <t>LYTHAM</t>
  </si>
  <si>
    <t>RIBBLE</t>
  </si>
  <si>
    <t>HARTSHEAD-HEYROD</t>
  </si>
  <si>
    <t>BUXTON</t>
  </si>
  <si>
    <t>-</t>
  </si>
  <si>
    <t>ATHERTON</t>
  </si>
  <si>
    <t>BOLTON</t>
  </si>
  <si>
    <t>BARROW &amp; SANDGATE</t>
  </si>
  <si>
    <t>BARTON</t>
  </si>
  <si>
    <t>MACCLESFIELD</t>
  </si>
  <si>
    <t>LEYLAND</t>
  </si>
  <si>
    <t>ALTRINCHAM</t>
  </si>
  <si>
    <t>HAZEL GROVE</t>
  </si>
  <si>
    <t>BLOOM ST</t>
  </si>
  <si>
    <t>ADSWOOD</t>
  </si>
  <si>
    <t>BURY</t>
  </si>
  <si>
    <t>KEARSLEY LOCAL</t>
  </si>
  <si>
    <t>CARLISLE</t>
  </si>
  <si>
    <t>AGECROFT</t>
  </si>
  <si>
    <t>STRETFORD</t>
  </si>
  <si>
    <t>HUNCOAT</t>
  </si>
  <si>
    <t>DROYLSDEN</t>
  </si>
  <si>
    <t>NEW MILLS</t>
  </si>
  <si>
    <t>BELFIELD</t>
  </si>
  <si>
    <t>WIGAN</t>
  </si>
  <si>
    <t>ROSSENDALE</t>
  </si>
  <si>
    <t>PEEL</t>
  </si>
  <si>
    <t>VERNON PARK</t>
  </si>
  <si>
    <t>CARRINGTON BSP</t>
  </si>
  <si>
    <t>ORRELL</t>
  </si>
  <si>
    <t>ROCHDALE</t>
  </si>
  <si>
    <t>SOUTH MANCHESTER</t>
  </si>
  <si>
    <t>WHITEGATE</t>
  </si>
  <si>
    <t>STALYBRIDGE</t>
  </si>
  <si>
    <t>BOLD</t>
  </si>
  <si>
    <t>CARRINGTON</t>
  </si>
  <si>
    <t>KEARSLEY</t>
  </si>
  <si>
    <t>HEYSHAM</t>
  </si>
  <si>
    <t>BREDBURY</t>
  </si>
  <si>
    <t>BSP Headroom</t>
  </si>
  <si>
    <t>BSP</t>
  </si>
  <si>
    <t>BSP Coordinates</t>
  </si>
  <si>
    <t>Non Firm</t>
  </si>
  <si>
    <t>Connection Type</t>
  </si>
  <si>
    <t>No</t>
  </si>
  <si>
    <t>Distance (km)</t>
  </si>
  <si>
    <t>GSP / Site</t>
  </si>
  <si>
    <t>Capacity of Connected &amp; Contracted Connections (MW)</t>
  </si>
  <si>
    <t>Materiality Headroom (Part 5) (MW)</t>
  </si>
  <si>
    <t xml:space="preserve">Materiality Status </t>
  </si>
  <si>
    <t xml:space="preserve">Capacity in Project Progression / Modification Application </t>
  </si>
  <si>
    <t>Transmission FL Headroom (kA)</t>
  </si>
  <si>
    <t xml:space="preserve">Part 1 </t>
  </si>
  <si>
    <t>Part 2</t>
  </si>
  <si>
    <t>Part 3</t>
  </si>
  <si>
    <t>Part 4</t>
  </si>
  <si>
    <t>N/A</t>
  </si>
  <si>
    <t>B</t>
  </si>
  <si>
    <t>C</t>
  </si>
  <si>
    <t>PENRITH</t>
  </si>
  <si>
    <t>SIDDICK</t>
  </si>
  <si>
    <t>Synchronous - LV</t>
  </si>
  <si>
    <t>Synchronous - HV</t>
  </si>
  <si>
    <t>Synchronous</t>
  </si>
  <si>
    <t xml:space="preserve">Demand N-0 </t>
  </si>
  <si>
    <t xml:space="preserve">Generation Synchronous (LV) </t>
  </si>
  <si>
    <t>Generation Synchronous (HV)</t>
  </si>
  <si>
    <t>Generation Inverter Based</t>
  </si>
  <si>
    <t>Battery Energy Storage</t>
  </si>
  <si>
    <t>Demand Firm</t>
  </si>
  <si>
    <t>The connection of load which is secure for a first circuit outage.</t>
  </si>
  <si>
    <t>Generation such as diesel or gas turbines connected to the HV network through step up transformers.</t>
  </si>
  <si>
    <t>Generation such as diesel or gas turbines connected to the HV network directly i.e. without step up transformers.</t>
  </si>
  <si>
    <t>Generation such as diesel or gas turbines connected to the EHV network through step up transformers.</t>
  </si>
  <si>
    <t>Materiality Status</t>
  </si>
  <si>
    <t>The results given by this tool are based on high level approximations only. It should also be noted that the network may have changed since the last time the data was updated. As such, the outcome of a formal application may differ from the results given by this tool. For further information on how to interpret the data contained within this workbook please refer to the user guide embedded within the first tab.</t>
  </si>
  <si>
    <t xml:space="preserve">The Appendix G process aims to improve on the Statement of Works process by reducing timescales and facilitating greater transparency to the customer. Seventeen of ENWLs twenty GSPs have already converted to the Appendix G process and work is in progress to convert the three remaining sites. The above table summarises the Appendix G results of the GSPs which have already been converted from the Statement of Works process. 
Sites marked with an asterisk (*) are connected to the transmission network through the distribution network operated by SP Energy Networks. Appendix G submissions for these sites are made by SP Energy Networks on behalf of Electricity North West.
For Further information on how to interpret the information presented in this table please refer to the user guide embedded within the first tab of this workbook.
</t>
  </si>
  <si>
    <t>User Guide</t>
  </si>
  <si>
    <t xml:space="preserve">Map Data </t>
  </si>
  <si>
    <t>Inputs</t>
  </si>
  <si>
    <t>Connection Types</t>
  </si>
  <si>
    <t>With this tool we aim to provide our customers with information on where there is spare capacity for new developments to connect to our network without triggering reinforcement work. To aid our customers in interpreting the information contained within this tool we have produced a user guide which can be found below. Please note that the data presented in this tool is based on high level analysis and as such may differ from the results of a formal connection application. 
If your proposed development falls within an area with limited network capacity please contact us to discuss a possible solution. 
We will always to work with customers to overcome network constraints whether this is through traditional reinforcement or smart network solutions.</t>
  </si>
  <si>
    <t xml:space="preserve">Appendix G consists of 5 parts:
• Part 1 – Existing power stations already connected to our network.
• Part 2 – Power stations connected or contracted to connect to our network for which site specific requirements will apply e.g. power factor and controllability.
• Part 3 – Power stations connected or contracted to connect to our network for which interim restrictions on availability will apply. Site specific requirements e.g. power factor and controllability, will also apply. 
• Part 4 – Power stations contracted to connect to our network which are unable to connect until transmission works have been completed.
• Part 5 – Materiality headroom. This is a figure, determined by the transmission system operator, representing the available thermal capacity at the transmission system interface before a Modification Application is triggered. 
</t>
  </si>
  <si>
    <t>Process</t>
  </si>
  <si>
    <t>Parts 1 - 5</t>
  </si>
  <si>
    <t>11 kV &amp; 6.6 kV Connections</t>
  </si>
  <si>
    <t>33 kV Connections</t>
  </si>
  <si>
    <t xml:space="preserve">Use the controls to the left to find the nearest primary substations to your site. The results will be displayed in the table below. When the desired site capacity and connection type are entered an estimate of available headroom and connection feasibility will be displayed. The results are based on both local constraints and constraints at the associated BSP. </t>
  </si>
  <si>
    <t>Use the controls to the left to find the nearest BSP to your site. The results will be displayed in the table below. When the desired site capacity and connection type are entered an estimate of available headroom and connection feasibility will be displayed. It should be noted that the network assets surrounding your site may not be fed from the closest BSP.</t>
  </si>
  <si>
    <t>Appendix G Summary</t>
  </si>
  <si>
    <t>6.6</t>
  </si>
  <si>
    <t>11</t>
  </si>
  <si>
    <t xml:space="preserve"> Battery Storage Headroom N-0 -(MW)</t>
  </si>
  <si>
    <t xml:space="preserve"> Generation Headroom N-0 -(MW)</t>
  </si>
  <si>
    <t>BSP Location</t>
  </si>
  <si>
    <t>Capacity &gt;100% of headroom</t>
  </si>
  <si>
    <t>Capacity &lt;90% of headroom</t>
  </si>
  <si>
    <t>Capacity &gt;90% &amp; &lt; 100% of headroom</t>
  </si>
  <si>
    <t>Can Connect? (RAG)</t>
  </si>
  <si>
    <t>Capacity (MW)</t>
  </si>
  <si>
    <t>The connection of load which can be actively constrained off under outage conditions.</t>
  </si>
  <si>
    <t>Generation technologies connected by inverters this typically includes solar and wind generators .</t>
  </si>
  <si>
    <t>Inverter connected battery energy storage schemes.</t>
  </si>
  <si>
    <t>BCA Group (GSP)</t>
  </si>
  <si>
    <t>Transmission System Comment            (see tab 6 for more details)</t>
  </si>
  <si>
    <t>HARKER</t>
  </si>
  <si>
    <t xml:space="preserve">PENWORTHAM </t>
  </si>
  <si>
    <t>HUTTON</t>
  </si>
  <si>
    <t>KIRKBY</t>
  </si>
  <si>
    <t>WASHWAY FARM</t>
  </si>
  <si>
    <t>STANAH</t>
  </si>
  <si>
    <t>BOLD*</t>
  </si>
  <si>
    <t>Materiality Headroom (MW)</t>
  </si>
  <si>
    <t>Fault Level Headroom (kA)</t>
  </si>
  <si>
    <t>Transmission Constraints (App G)</t>
  </si>
  <si>
    <t>Distribution Network Capacity Capacity</t>
  </si>
  <si>
    <t>Please note that the value of headroom quoted by this tool is based on total capacity available for new connections not the maximum size of a single connection which can be much lower. It is normally not possible to accommodate a single connection of more than 40 MW at 33 kV. This is based on the typical load rating of items of plant such as circuit breakers, current transformers and cable terminations.</t>
  </si>
  <si>
    <t>Total Aggregated Developer Capacity Limit(MW)</t>
  </si>
  <si>
    <t>We now publish an interactive map on our website that contains the same information as contained within this tool.</t>
  </si>
  <si>
    <t>Click here to access the map.</t>
  </si>
  <si>
    <t>https://www.google.com/maps/d/viewer?mid=1wLVvNAtxF44PseqlxB-yZb4QiTLsY0T8&amp;ll=54.12391%2C-3.23018z=20?hl=en</t>
  </si>
  <si>
    <t>https://www.google.com/maps/d/viewer?mid=1wLVvNAtxF44PseqlxB-yZb4QiTLsY0T8&amp;ll=53.84897%2C-3.04054z=20?hl=en</t>
  </si>
  <si>
    <t>https://www.google.com/maps/d/viewer?mid=1wLVvNAtxF44PseqlxB-yZb4QiTLsY0T8&amp;ll=53.7592%2C-2.44764z=20?hl=en</t>
  </si>
  <si>
    <t>https://www.google.com/maps/d/viewer?mid=1wLVvNAtxF44PseqlxB-yZb4QiTLsY0T8&amp;ll=53.80944%2C-3.05179z=20?hl=en</t>
  </si>
  <si>
    <t>https://www.google.com/maps/d/viewer?mid=1wLVvNAtxF44PseqlxB-yZb4QiTLsY0T8&amp;ll=53.80624%2C-2.22125z=20?hl=en</t>
  </si>
  <si>
    <t>https://www.google.com/maps/d/viewer?mid=1wLVvNAtxF44PseqlxB-yZb4QiTLsY0T8&amp;ll=53.59783%2C-2.17663z=20?hl=en</t>
  </si>
  <si>
    <t>https://www.google.com/maps/d/viewer?mid=1wLVvNAtxF44PseqlxB-yZb4QiTLsY0T8&amp;ll=53.53127%2C-2.16481z=20?hl=en</t>
  </si>
  <si>
    <t>https://www.google.com/maps/d/viewer?mid=1wLVvNAtxF44PseqlxB-yZb4QiTLsY0T8&amp;ll=54.50354%2C-3.52919z=20?hl=en</t>
  </si>
  <si>
    <t>https://www.google.com/maps/d/viewer?mid=1wLVvNAtxF44PseqlxB-yZb4QiTLsY0T8&amp;ll=53.49066%2C-2.27698z=20?hl=en</t>
  </si>
  <si>
    <t>https://www.google.com/maps/d/viewer?mid=1wLVvNAtxF44PseqlxB-yZb4QiTLsY0T8&amp;ll=53.47498%2C-2.59493z=20?hl=en</t>
  </si>
  <si>
    <t>https://www.google.com/maps/d/viewer?mid=1wLVvNAtxF44PseqlxB-yZb4QiTLsY0T8&amp;ll=53.53936%2C-2.10308z=20?hl=en</t>
  </si>
  <si>
    <t>https://www.google.com/maps/d/viewer?mid=1wLVvNAtxF44PseqlxB-yZb4QiTLsY0T8&amp;ll=53.49638%2C-2.04169z=20?hl=en</t>
  </si>
  <si>
    <t>https://www.google.com/maps/d/viewer?mid=1wLVvNAtxF44PseqlxB-yZb4QiTLsY0T8&amp;ll=53.45264%2C-2.07376z=20?hl=en</t>
  </si>
  <si>
    <t>https://www.google.com/maps/d/viewer?mid=1wLVvNAtxF44PseqlxB-yZb4QiTLsY0T8&amp;ll=54.31969%2C-2.74168z=20?hl=en</t>
  </si>
  <si>
    <t>https://www.google.com/maps/d/viewer?mid=1wLVvNAtxF44PseqlxB-yZb4QiTLsY0T8&amp;ll=54.06622%2C-2.78639z=20?hl=en</t>
  </si>
  <si>
    <t>https://www.google.com/maps/d/viewer?mid=1wLVvNAtxF44PseqlxB-yZb4QiTLsY0T8&amp;ll=53.46086%2C-2.21901z=20?hl=en</t>
  </si>
  <si>
    <t>https://www.google.com/maps/d/viewer?mid=1wLVvNAtxF44PseqlxB-yZb4QiTLsY0T8&amp;ll=53.72038%2C-2.45999z=20?hl=en</t>
  </si>
  <si>
    <t>https://www.google.com/maps/d/viewer?mid=1wLVvNAtxF44PseqlxB-yZb4QiTLsY0T8&amp;ll=53.84299%2C-2.214z=20?hl=en</t>
  </si>
  <si>
    <t>https://www.google.com/maps/d/viewer?mid=1wLVvNAtxF44PseqlxB-yZb4QiTLsY0T8&amp;ll=53.79502%2C-2.32919z=20?hl=en</t>
  </si>
  <si>
    <t>https://www.google.com/maps/d/viewer?mid=1wLVvNAtxF44PseqlxB-yZb4QiTLsY0T8&amp;ll=53.79104%2C-2.6584z=20?hl=en</t>
  </si>
  <si>
    <t>https://www.google.com/maps/d/viewer?mid=1wLVvNAtxF44PseqlxB-yZb4QiTLsY0T8&amp;ll=53.61653%2C-2.16602z=20?hl=en</t>
  </si>
  <si>
    <t>https://www.google.com/maps/d/viewer?mid=1wLVvNAtxF44PseqlxB-yZb4QiTLsY0T8&amp;ll=53.56464%2C-2.11572z=20?hl=en</t>
  </si>
  <si>
    <t>https://www.google.com/maps/d/viewer?mid=1wLVvNAtxF44PseqlxB-yZb4QiTLsY0T8&amp;ll=53.42581%2C-2.31835z=20?hl=en</t>
  </si>
  <si>
    <t>https://www.google.com/maps/d/viewer?mid=1wLVvNAtxF44PseqlxB-yZb4QiTLsY0T8&amp;ll=54.10982%2C-3.20288z=20?hl=en</t>
  </si>
  <si>
    <t>https://www.google.com/maps/d/viewer?mid=1wLVvNAtxF44PseqlxB-yZb4QiTLsY0T8&amp;ll=54.51358%2C-2.66756z=20?hl=en</t>
  </si>
  <si>
    <t>https://www.google.com/maps/d/viewer?mid=1wLVvNAtxF44PseqlxB-yZb4QiTLsY0T8&amp;ll=54.66252%2C-3.54717z=20?hl=en</t>
  </si>
  <si>
    <t>https://www.google.com/maps/d/viewer?mid=1wLVvNAtxF44PseqlxB-yZb4QiTLsY0T8&amp;ll=53.56076%2C-2.79859z=20?hl=en</t>
  </si>
  <si>
    <t>https://www.google.com/maps/d/viewer?mid=1wLVvNAtxF44PseqlxB-yZb4QiTLsY0T8&amp;ll=54.64948%2C-3.51144z=20?hl=en</t>
  </si>
  <si>
    <t>https://www.google.com/maps/d/viewer?mid=1wLVvNAtxF44PseqlxB-yZb4QiTLsY0T8&amp;ll=53.48612%2C-2.19476z=20?hl=en</t>
  </si>
  <si>
    <t>https://www.google.com/maps/d/viewer?mid=1wLVvNAtxF44PseqlxB-yZb4QiTLsY0T8&amp;ll=53.8709%2C-3.00229z=20?hl=en</t>
  </si>
  <si>
    <t>https://www.google.com/maps/d/viewer?mid=1wLVvNAtxF44PseqlxB-yZb4QiTLsY0T8&amp;ll=54.1907%2C-3.11215z=20?hl=en</t>
  </si>
  <si>
    <t>https://www.google.com/maps/d/viewer?mid=1wLVvNAtxF44PseqlxB-yZb4QiTLsY0T8&amp;ll=53.42927%2C-2.25292z=20?hl=en</t>
  </si>
  <si>
    <t>https://www.google.com/maps/d/viewer?mid=1wLVvNAtxF44PseqlxB-yZb4QiTLsY0T8&amp;ll=53.55846%2C-2.51787z=20?hl=en</t>
  </si>
  <si>
    <t>https://www.google.com/maps/d/viewer?mid=1wLVvNAtxF44PseqlxB-yZb4QiTLsY0T8&amp;ll=53.61411%2C-2.70439z=20?hl=en</t>
  </si>
  <si>
    <t>https://www.google.com/maps/d/viewer?mid=1wLVvNAtxF44PseqlxB-yZb4QiTLsY0T8&amp;ll=53.39156%2C-2.16403z=20?hl=en</t>
  </si>
  <si>
    <t>https://www.google.com/maps/d/viewer?mid=1wLVvNAtxF44PseqlxB-yZb4QiTLsY0T8&amp;ll=53.51279%2C-2.29754z=20?hl=en</t>
  </si>
  <si>
    <t>https://www.google.com/maps/d/viewer?mid=1wLVvNAtxF44PseqlxB-yZb4QiTLsY0T8&amp;ll=53.39778%2C-2.35667z=20?hl=en</t>
  </si>
  <si>
    <t>https://www.google.com/maps/d/viewer?mid=1wLVvNAtxF44PseqlxB-yZb4QiTLsY0T8&amp;ll=53.51405%2C-2.51233z=20?hl=en</t>
  </si>
  <si>
    <t>https://www.google.com/maps/d/viewer?mid=1wLVvNAtxF44PseqlxB-yZb4QiTLsY0T8&amp;ll=53.47087%2C-2.35076z=20?hl=en</t>
  </si>
  <si>
    <t>https://www.google.com/maps/d/viewer?mid=1wLVvNAtxF44PseqlxB-yZb4QiTLsY0T8&amp;ll=53.62216%2C-2.13727z=20?hl=en</t>
  </si>
  <si>
    <t>https://www.google.com/maps/d/viewer?mid=1wLVvNAtxF44PseqlxB-yZb4QiTLsY0T8&amp;ll=53.47593%2C-2.23943z=20?hl=en</t>
  </si>
  <si>
    <t>https://www.google.com/maps/d/viewer?mid=1wLVvNAtxF44PseqlxB-yZb4QiTLsY0T8&amp;ll=53.59102%2C-2.42059z=20?hl=en</t>
  </si>
  <si>
    <t>https://www.google.com/maps/d/viewer?mid=1wLVvNAtxF44PseqlxB-yZb4QiTLsY0T8&amp;ll=53.5967%2C-2.29975z=20?hl=en</t>
  </si>
  <si>
    <t>https://www.google.com/maps/d/viewer?mid=1wLVvNAtxF44PseqlxB-yZb4QiTLsY0T8&amp;ll=53.27596%2C-1.885z=20?hl=en</t>
  </si>
  <si>
    <t>https://www.google.com/maps/d/viewer?mid=1wLVvNAtxF44PseqlxB-yZb4QiTLsY0T8&amp;ll=54.8993%2C-2.9589z=20?hl=en</t>
  </si>
  <si>
    <t>https://www.google.com/maps/d/viewer?mid=1wLVvNAtxF44PseqlxB-yZb4QiTLsY0T8&amp;ll=53.43349%2C-2.40648z=20?hl=en</t>
  </si>
  <si>
    <t>https://www.google.com/maps/d/viewer?mid=1wLVvNAtxF44PseqlxB-yZb4QiTLsY0T8&amp;ll=53.4802%2C-2.14954z=20?hl=en</t>
  </si>
  <si>
    <t>https://www.google.com/maps/d/viewer?mid=1wLVvNAtxF44PseqlxB-yZb4QiTLsY0T8&amp;ll=53.37854%2C-2.1319z=20?hl=en</t>
  </si>
  <si>
    <t>https://www.google.com/maps/d/viewer?mid=1wLVvNAtxF44PseqlxB-yZb4QiTLsY0T8&amp;ll=53.77521%2C-2.33688z=20?hl=en</t>
  </si>
  <si>
    <t>https://www.google.com/maps/d/viewer?mid=1wLVvNAtxF44PseqlxB-yZb4QiTLsY0T8&amp;ll=53.53905%2C-2.35884z=20?hl=en</t>
  </si>
  <si>
    <t>https://www.google.com/maps/d/viewer?mid=1wLVvNAtxF44PseqlxB-yZb4QiTLsY0T8&amp;ll=53.70478%2C-2.69663z=20?hl=en</t>
  </si>
  <si>
    <t>https://www.google.com/maps/d/viewer?mid=1wLVvNAtxF44PseqlxB-yZb4QiTLsY0T8&amp;ll=53.75633%2C-2.98215z=20?hl=en</t>
  </si>
  <si>
    <t>https://www.google.com/maps/d/viewer?mid=1wLVvNAtxF44PseqlxB-yZb4QiTLsY0T8&amp;ll=53.26811%2C-2.12063z=20?hl=en</t>
  </si>
  <si>
    <t>https://www.google.com/maps/d/viewer?mid=1wLVvNAtxF44PseqlxB-yZb4QiTLsY0T8&amp;ll=53.36201%2C-2.2408z=20?hl=en</t>
  </si>
  <si>
    <t>https://www.google.com/maps/d/viewer?mid=1wLVvNAtxF44PseqlxB-yZb4QiTLsY0T8&amp;ll=53.35237%2C-1.9844z=20?hl=en</t>
  </si>
  <si>
    <t>https://www.google.com/maps/d/viewer?mid=1wLVvNAtxF44PseqlxB-yZb4QiTLsY0T8&amp;ll=53.5356%2C-2.71374z=20?hl=en</t>
  </si>
  <si>
    <t>https://www.google.com/maps/d/viewer?mid=1wLVvNAtxF44PseqlxB-yZb4QiTLsY0T8&amp;ll=53.78114%2C-2.9776z=20?hl=en</t>
  </si>
  <si>
    <t>https://www.google.com/maps/d/viewer?mid=1wLVvNAtxF44PseqlxB-yZb4QiTLsY0T8&amp;ll=54.66637%2C-2.77723z=20?hl=en</t>
  </si>
  <si>
    <t>https://www.google.com/maps/d/viewer?mid=1wLVvNAtxF44PseqlxB-yZb4QiTLsY0T8&amp;ll=53.49001%2C-2.23427z=20?hl=en</t>
  </si>
  <si>
    <t>https://www.google.com/maps/d/viewer?mid=1wLVvNAtxF44PseqlxB-yZb4QiTLsY0T8&amp;ll=53.75725%2C-2.73184z=20?hl=en</t>
  </si>
  <si>
    <t>https://www.google.com/maps/d/viewer?mid=1wLVvNAtxF44PseqlxB-yZb4QiTLsY0T8&amp;ll=53.69402%2C-2.30041z=20?hl=en</t>
  </si>
  <si>
    <t>https://www.google.com/maps/d/viewer?mid=1wLVvNAtxF44PseqlxB-yZb4QiTLsY0T8&amp;ll=53.4523%2C-2.30113z=20?hl=en</t>
  </si>
  <si>
    <t>https://www.google.com/maps/d/viewer?mid=1wLVvNAtxF44PseqlxB-yZb4QiTLsY0T8&amp;ll=53.41552%2C-2.13492z=20?hl=en</t>
  </si>
  <si>
    <t>https://www.google.com/maps/d/viewer?mid=1wLVvNAtxF44PseqlxB-yZb4QiTLsY0T8&amp;ll=53.53645%2C-2.62967z=20?hl=en</t>
  </si>
  <si>
    <t>Key</t>
  </si>
  <si>
    <t>Headroom (MW)</t>
  </si>
  <si>
    <t>Enter Data</t>
  </si>
  <si>
    <t>Individual Circuit Capacity</t>
  </si>
  <si>
    <t>CB Rating</t>
  </si>
  <si>
    <t>Limiting factor</t>
  </si>
  <si>
    <t>Limiting factor: Headroom</t>
  </si>
  <si>
    <t>Limiting factor: Switchgear rating</t>
  </si>
  <si>
    <t>Suitable</t>
  </si>
  <si>
    <t>Unsuitable</t>
  </si>
  <si>
    <t>RAG</t>
  </si>
  <si>
    <t>Max Single circuit connection (MW)</t>
  </si>
  <si>
    <t>Transmission System Comment            
(see tab 6 for more details)</t>
  </si>
  <si>
    <t>Last Updated*</t>
  </si>
  <si>
    <t>* due to the infrequency of EHV plant replacement, switchgear ratings are checked quarterly</t>
  </si>
  <si>
    <t>Switchgear ratings checked</t>
  </si>
  <si>
    <t>The results given by this tool are based on high level approximations only. It should also be noted that the network may have changed since the last time the data was updated. As such, the outcome of a formal application may differ from the results given by this tool. For further information on how to interpret the data contained within this workbook please refer to the user guide embedded within the first tab.
 Please note that the value of headroom quoted by this tool is based on total capacity available for new connections, the column beside it shows the maximum size of a single connection, based on the on-site primary switchgear rating, which can be much lower. To reflect this the 'Can Connect?' RAG value is derived using the lowest of these two values.
It is normally not possible to accommodate a single connection of more than 7 MW at 11 kV or 6.6 kV, this is based on the typical load rating of items of plant such as circuit breakers, current transformers and cable terminations. It is possible that due to these addtional factors and the point of connection requested that the maximum connection size is lower than the values shown below.</t>
  </si>
  <si>
    <t>MVA</t>
  </si>
  <si>
    <t>WASHWAY FARM / KIRKBY</t>
  </si>
  <si>
    <t>PEEL ST</t>
  </si>
  <si>
    <t>Project Progression Update</t>
  </si>
  <si>
    <t>SAMLESBURY ENTERPRISE ZONE</t>
  </si>
  <si>
    <t>THORLEY LN</t>
  </si>
  <si>
    <t>D</t>
  </si>
  <si>
    <t>Offer   signed  27/08/2024</t>
  </si>
  <si>
    <t>Offer signed 24/12/2024</t>
  </si>
  <si>
    <t>Substation</t>
  </si>
  <si>
    <t>Bold GSP (132)</t>
  </si>
  <si>
    <t>Bredbury (132)</t>
  </si>
  <si>
    <t>Carrington GSP (132)</t>
  </si>
  <si>
    <t>Harker / Hutton GSP (132)</t>
  </si>
  <si>
    <t>Heysham GSP (132)</t>
  </si>
  <si>
    <t>Kearsley GSP (132)</t>
  </si>
  <si>
    <t>Padiham (132)</t>
  </si>
  <si>
    <t>Penwortham East / Rochdale SGT 1 GSP (132)</t>
  </si>
  <si>
    <t>Penwortham West / Stanah GSP (132)</t>
  </si>
  <si>
    <t>Rochdale GSP (132)</t>
  </si>
  <si>
    <t>South Manchester GSP (132)</t>
  </si>
  <si>
    <t>Stalybridge GSP (132)</t>
  </si>
  <si>
    <t>Washway Farm / Kirkby GSP (132)</t>
  </si>
  <si>
    <t>Whitegate GSP (132)</t>
  </si>
  <si>
    <t>Harker ENWL SGTs 1 2 3A 4 / Hutton GSP GROUP</t>
  </si>
  <si>
    <t>HARKER / HUTTON</t>
  </si>
  <si>
    <t>PENWORTHAM EAST/ROCHDALE</t>
  </si>
  <si>
    <t>PENWORTHAM EAST / ROCHDALE</t>
  </si>
  <si>
    <t>PENWORTHAM WEST/STANAH</t>
  </si>
  <si>
    <t>PENWORTHAM WEST / STANAH</t>
  </si>
  <si>
    <t>Washway Farm GSP / Kirkby GSP GROUP</t>
  </si>
  <si>
    <t>GSP Headroom</t>
  </si>
  <si>
    <t>GSP</t>
  </si>
  <si>
    <t>GSP Group</t>
  </si>
  <si>
    <t>GSP Coordinates</t>
  </si>
  <si>
    <t>Demand Headroom (MVA)</t>
  </si>
  <si>
    <t>Firm (non inverter based)</t>
  </si>
  <si>
    <t>Non Firm (inverter based)</t>
  </si>
  <si>
    <t>CIRCLE SQ</t>
  </si>
  <si>
    <t>Longsight</t>
  </si>
  <si>
    <t>DICKINSON ST T11 &amp; T12</t>
  </si>
  <si>
    <t>Bloom St</t>
  </si>
  <si>
    <t>DICKINSON ST T13</t>
  </si>
  <si>
    <t>Stuart Street</t>
  </si>
  <si>
    <t>GOLBORNE T11 &amp; T12</t>
  </si>
  <si>
    <t>RIBBLESDALE T13 &amp; T14</t>
  </si>
  <si>
    <t>ST JOHNS</t>
  </si>
  <si>
    <t>Frederick Road</t>
  </si>
  <si>
    <t>Offer with ENW due to be signed 06/06/2025.</t>
  </si>
  <si>
    <t xml:space="preserve"> offer  signed  25/04/2025</t>
  </si>
  <si>
    <t>Offer  signed 11/03/2025</t>
  </si>
  <si>
    <t>Offer  signed 27/08/2024</t>
  </si>
  <si>
    <t>offer  signed  25/04/2025</t>
  </si>
  <si>
    <t xml:space="preserve"> Offer  signed 19/05/2025</t>
  </si>
  <si>
    <t>Offer signed  30/05/2025.</t>
  </si>
  <si>
    <t>TBC</t>
  </si>
  <si>
    <t>Offer  signed 19/05/2025.</t>
  </si>
  <si>
    <t>Offer signed 30/05/2025.</t>
  </si>
  <si>
    <t>Offer signed 06/06/2025.</t>
  </si>
  <si>
    <t>Offer signed 29/05/2024. Parrallel offer signed 27/08/2024</t>
  </si>
  <si>
    <t>offer signed  25/04/2025</t>
  </si>
  <si>
    <r>
      <t xml:space="preserve">To aid understanding we have given each GSP a materiality status. The three status are:
</t>
    </r>
    <r>
      <rPr>
        <b/>
        <sz val="11"/>
        <color theme="1"/>
        <rFont val="Calibri"/>
        <family val="2"/>
        <scheme val="minor"/>
      </rPr>
      <t xml:space="preserve">
A.</t>
    </r>
    <r>
      <rPr>
        <sz val="11"/>
        <color theme="1"/>
        <rFont val="Calibri"/>
        <family val="2"/>
        <scheme val="minor"/>
      </rPr>
      <t xml:space="preserve"> The latest Appendix G return indicates that there is spare transmission system capacity at this location. 
</t>
    </r>
    <r>
      <rPr>
        <b/>
        <sz val="11"/>
        <color theme="1"/>
        <rFont val="Calibri"/>
        <family val="2"/>
        <scheme val="minor"/>
      </rPr>
      <t>B.</t>
    </r>
    <r>
      <rPr>
        <sz val="11"/>
        <color theme="1"/>
        <rFont val="Calibri"/>
        <family val="2"/>
        <scheme val="minor"/>
      </rPr>
      <t xml:space="preserve"> There is insufficient capacity to accommodate any further sites without undertaking transmission system work. To identify the scope of these works a Modification Application will be required. 
</t>
    </r>
    <r>
      <rPr>
        <b/>
        <sz val="11"/>
        <color theme="1"/>
        <rFont val="Calibri"/>
        <family val="2"/>
        <scheme val="minor"/>
      </rPr>
      <t>C.</t>
    </r>
    <r>
      <rPr>
        <sz val="11"/>
        <color theme="1"/>
        <rFont val="Calibri"/>
        <family val="2"/>
        <scheme val="minor"/>
      </rPr>
      <t xml:space="preserve"> There is insufficient capacity to accommodate any further connections without undertaking work on the transmission system. These works have already been identified and there are sites in project progression. New sites may still require a new Modification Application.
D.  There is insufficient capacity to accommodate any further connections without undertaking work on the transmission system. These works have already been identified and there are sites in project progression. New GSPs have now been trigged by the latest Project progression return by NESO.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</si>
</sst>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8"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b/>
      <sz val="11"/>
      <color theme="0"/>
      <name val="Arial"/>
      <family val="2"/>
    </font>
    <font>
      <sz val="11"/>
      <name val="Calibri"/>
      <family val="2"/>
      <scheme val="minor"/>
    </font>
    <font>
      <sz val="11"/>
      <color theme="1"/>
      <name val="Calibri"/>
      <family val="2"/>
      <scheme val="minor"/>
    </font>
    <font>
      <sz val="10"/>
      <name val="Arial"/>
      <family val="2"/>
    </font>
    <font>
      <sz val="10"/>
      <color theme="1"/>
      <name val="Calibri"/>
      <family val="2"/>
      <scheme val="minor"/>
    </font>
    <font>
      <b/>
      <sz val="20"/>
      <color rgb="FF00245D"/>
      <name val="Calibri"/>
      <family val="2"/>
      <scheme val="minor"/>
    </font>
    <font>
      <b/>
      <sz val="22"/>
      <color rgb="FF00245D"/>
      <name val="Calibri"/>
      <family val="2"/>
      <scheme val="minor"/>
    </font>
    <font>
      <b/>
      <sz val="20"/>
      <color rgb="FF92D050"/>
      <name val="Calibri"/>
      <family val="2"/>
      <scheme val="minor"/>
    </font>
    <font>
      <sz val="18"/>
      <color rgb="FF00245D"/>
      <name val="Calibri"/>
      <family val="2"/>
      <scheme val="minor"/>
    </font>
    <font>
      <b/>
      <sz val="11"/>
      <color theme="1"/>
      <name val="Calibri"/>
      <family val="2"/>
      <scheme val="minor"/>
    </font>
    <font>
      <b/>
      <sz val="18"/>
      <color theme="0"/>
      <name val="Calibri"/>
      <family val="2"/>
      <scheme val="minor"/>
    </font>
    <font>
      <b/>
      <sz val="11"/>
      <color theme="0"/>
      <name val="Calibri"/>
      <family val="2"/>
      <scheme val="minor"/>
    </font>
    <font>
      <b/>
      <i/>
      <u/>
      <sz val="11"/>
      <color theme="0"/>
      <name val="Calibri"/>
      <family val="2"/>
      <scheme val="minor"/>
    </font>
    <font>
      <b/>
      <sz val="16"/>
      <color theme="0"/>
      <name val="Calibri"/>
      <family val="2"/>
      <scheme val="minor"/>
    </font>
    <font>
      <sz val="8"/>
      <name val="Calibri"/>
      <family val="2"/>
      <scheme val="minor"/>
    </font>
    <font>
      <sz val="12"/>
      <color theme="1"/>
      <name val="Calibri"/>
      <family val="2"/>
      <scheme val="minor"/>
    </font>
    <font>
      <b/>
      <sz val="10"/>
      <color theme="1"/>
      <name val="Calibri"/>
      <family val="2"/>
      <scheme val="minor"/>
    </font>
    <font>
      <u/>
      <sz val="10"/>
      <color theme="10"/>
      <name val="Arial"/>
      <family val="2"/>
    </font>
    <font>
      <u/>
      <sz val="10"/>
      <color theme="10"/>
      <name val="Calibri"/>
      <family val="2"/>
      <scheme val="minor"/>
    </font>
    <font>
      <sz val="10"/>
      <name val="Calibri"/>
      <family val="2"/>
      <scheme val="minor"/>
    </font>
    <font>
      <b/>
      <sz val="10"/>
      <color theme="0"/>
      <name val="Calibri"/>
      <family val="2"/>
      <scheme val="minor"/>
    </font>
    <font>
      <sz val="12"/>
      <name val="Calibri"/>
      <family val="2"/>
      <scheme val="minor"/>
    </font>
    <font>
      <sz val="11"/>
      <color rgb="FF000000"/>
      <name val="Calibri"/>
      <family val="2"/>
    </font>
    <font>
      <sz val="11"/>
      <color theme="1"/>
      <name val="Calibri"/>
      <family val="2"/>
    </font>
    <font>
      <sz val="8"/>
      <name val="Arial"/>
      <family val="2"/>
    </font>
  </fonts>
  <fills count="11">
    <fill>
      <patternFill patternType="none"/>
    </fill>
    <fill>
      <patternFill patternType="gray125"/>
    </fill>
    <fill>
      <patternFill patternType="solid">
        <fgColor theme="0" tint="-4.9989318521683403E-2"/>
        <bgColor indexed="64"/>
      </patternFill>
    </fill>
    <fill>
      <patternFill patternType="solid">
        <fgColor rgb="FF00245D"/>
        <bgColor indexed="64"/>
      </patternFill>
    </fill>
    <fill>
      <patternFill patternType="solid">
        <fgColor rgb="FFFF0000"/>
        <bgColor indexed="64"/>
      </patternFill>
    </fill>
    <fill>
      <patternFill patternType="solid">
        <fgColor rgb="FF00B050"/>
        <bgColor indexed="64"/>
      </patternFill>
    </fill>
    <fill>
      <patternFill patternType="solid">
        <fgColor rgb="FFFFC000"/>
        <bgColor indexed="64"/>
      </patternFill>
    </fill>
    <fill>
      <patternFill patternType="solid">
        <fgColor rgb="FFFFFF00"/>
        <bgColor indexed="64"/>
      </patternFill>
    </fill>
    <fill>
      <patternFill patternType="solid">
        <fgColor theme="0"/>
        <bgColor indexed="64"/>
      </patternFill>
    </fill>
    <fill>
      <patternFill patternType="solid">
        <fgColor rgb="FF002060"/>
        <bgColor indexed="64"/>
      </patternFill>
    </fill>
    <fill>
      <patternFill patternType="solid">
        <fgColor rgb="FFFFFFFF"/>
        <bgColor rgb="FF000000"/>
      </patternFill>
    </fill>
  </fills>
  <borders count="38">
    <border>
      <left/>
      <right/>
      <top/>
      <bottom/>
      <diagonal/>
    </border>
    <border>
      <left style="thin">
        <color rgb="FF00245D"/>
      </left>
      <right style="thin">
        <color rgb="FF00245D"/>
      </right>
      <top style="thin">
        <color rgb="FF00245D"/>
      </top>
      <bottom style="thin">
        <color rgb="FF00245D"/>
      </bottom>
      <diagonal/>
    </border>
    <border>
      <left style="thin">
        <color rgb="FF00245D"/>
      </left>
      <right/>
      <top style="thin">
        <color rgb="FF00245D"/>
      </top>
      <bottom style="thin">
        <color rgb="FF00245D"/>
      </bottom>
      <diagonal/>
    </border>
    <border>
      <left/>
      <right style="thin">
        <color rgb="FF00245D"/>
      </right>
      <top style="thin">
        <color rgb="FF00245D"/>
      </top>
      <bottom style="thin">
        <color rgb="FF00245D"/>
      </bottom>
      <diagonal/>
    </border>
    <border>
      <left/>
      <right/>
      <top style="thin">
        <color rgb="FF00245D"/>
      </top>
      <bottom style="thin">
        <color rgb="FF00245D"/>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rgb="FF00245D"/>
      </right>
      <top/>
      <bottom style="thin">
        <color rgb="FF00245D"/>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rgb="FF00245D"/>
      </bottom>
      <diagonal/>
    </border>
    <border>
      <left style="thin">
        <color rgb="FF00245D"/>
      </left>
      <right/>
      <top style="thin">
        <color rgb="FF00245D"/>
      </top>
      <bottom/>
      <diagonal/>
    </border>
    <border>
      <left/>
      <right/>
      <top style="thin">
        <color rgb="FF00245D"/>
      </top>
      <bottom/>
      <diagonal/>
    </border>
    <border>
      <left/>
      <right style="thin">
        <color rgb="FF00245D"/>
      </right>
      <top style="thin">
        <color rgb="FF00245D"/>
      </top>
      <bottom/>
      <diagonal/>
    </border>
    <border>
      <left style="thin">
        <color rgb="FF00245D"/>
      </left>
      <right/>
      <top/>
      <bottom/>
      <diagonal/>
    </border>
    <border>
      <left/>
      <right style="thin">
        <color rgb="FF00245D"/>
      </right>
      <top/>
      <bottom/>
      <diagonal/>
    </border>
    <border>
      <left style="thin">
        <color rgb="FF00245D"/>
      </left>
      <right/>
      <top/>
      <bottom style="thin">
        <color rgb="FF00245D"/>
      </bottom>
      <diagonal/>
    </border>
    <border>
      <left/>
      <right/>
      <top/>
      <bottom style="thin">
        <color rgb="FF00245D"/>
      </bottom>
      <diagonal/>
    </border>
    <border>
      <left/>
      <right style="thin">
        <color indexed="64"/>
      </right>
      <top/>
      <bottom style="thin">
        <color indexed="64"/>
      </bottom>
      <diagonal/>
    </border>
    <border>
      <left/>
      <right/>
      <top style="thin">
        <color indexed="64"/>
      </top>
      <bottom/>
      <diagonal/>
    </border>
    <border>
      <left/>
      <right/>
      <top style="thin">
        <color indexed="64"/>
      </top>
      <bottom style="thin">
        <color rgb="FF00245D"/>
      </bottom>
      <diagonal/>
    </border>
    <border>
      <left/>
      <right style="thin">
        <color rgb="FF00245D"/>
      </right>
      <top style="thin">
        <color indexed="64"/>
      </top>
      <bottom style="thin">
        <color rgb="FF00245D"/>
      </bottom>
      <diagonal/>
    </border>
    <border>
      <left/>
      <right style="thin">
        <color rgb="FF00245D"/>
      </right>
      <top style="thin">
        <color indexed="64"/>
      </top>
      <bottom style="thin">
        <color indexed="64"/>
      </bottom>
      <diagonal/>
    </border>
    <border>
      <left style="medium">
        <color indexed="64"/>
      </left>
      <right style="thin">
        <color auto="1"/>
      </right>
      <top style="thin">
        <color auto="1"/>
      </top>
      <bottom style="thin">
        <color auto="1"/>
      </bottom>
      <diagonal/>
    </border>
    <border>
      <left style="medium">
        <color indexed="64"/>
      </left>
      <right style="thin">
        <color indexed="64"/>
      </right>
      <top/>
      <bottom style="thin">
        <color indexed="64"/>
      </bottom>
      <diagonal/>
    </border>
    <border>
      <left style="thin">
        <color auto="1"/>
      </left>
      <right style="medium">
        <color auto="1"/>
      </right>
      <top/>
      <bottom style="thin">
        <color auto="1"/>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s>
  <cellStyleXfs count="10">
    <xf numFmtId="0" fontId="0" fillId="0" borderId="0"/>
    <xf numFmtId="0" fontId="15" fillId="0" borderId="0"/>
    <xf numFmtId="0" fontId="12" fillId="0" borderId="0"/>
    <xf numFmtId="0" fontId="16" fillId="0" borderId="0"/>
    <xf numFmtId="0" fontId="16" fillId="0" borderId="0"/>
    <xf numFmtId="0" fontId="16" fillId="0" borderId="0"/>
    <xf numFmtId="9" fontId="15" fillId="0" borderId="0" applyFont="0" applyFill="0" applyBorder="0" applyAlignment="0" applyProtection="0"/>
    <xf numFmtId="0" fontId="12" fillId="0" borderId="0"/>
    <xf numFmtId="0" fontId="15" fillId="0" borderId="0"/>
    <xf numFmtId="0" fontId="30" fillId="0" borderId="0" applyNumberFormat="0" applyFill="0" applyBorder="0" applyAlignment="0" applyProtection="0"/>
  </cellStyleXfs>
  <cellXfs count="176">
    <xf numFmtId="0" fontId="0" fillId="0" borderId="0" xfId="0"/>
    <xf numFmtId="0" fontId="17" fillId="2" borderId="0" xfId="0" applyFont="1" applyFill="1"/>
    <xf numFmtId="0" fontId="0" fillId="2" borderId="0" xfId="0" applyFill="1"/>
    <xf numFmtId="0" fontId="20" fillId="2" borderId="0" xfId="0" applyFont="1" applyFill="1" applyAlignment="1">
      <alignment horizontal="center"/>
    </xf>
    <xf numFmtId="0" fontId="17" fillId="2" borderId="0" xfId="0" applyFont="1" applyFill="1" applyAlignment="1">
      <alignment horizontal="left" vertical="center" wrapText="1"/>
    </xf>
    <xf numFmtId="0" fontId="17" fillId="2" borderId="0" xfId="0" applyFont="1" applyFill="1" applyAlignment="1">
      <alignment horizontal="center" vertical="center"/>
    </xf>
    <xf numFmtId="0" fontId="15" fillId="2" borderId="1" xfId="0" applyFont="1" applyFill="1" applyBorder="1" applyAlignment="1">
      <alignment horizontal="center"/>
    </xf>
    <xf numFmtId="0" fontId="15" fillId="2" borderId="1" xfId="0" applyFont="1" applyFill="1" applyBorder="1" applyAlignment="1">
      <alignment horizontal="center" vertical="top"/>
    </xf>
    <xf numFmtId="0" fontId="14" fillId="2" borderId="1" xfId="0" applyFont="1" applyFill="1" applyBorder="1" applyAlignment="1">
      <alignment horizontal="center" vertical="top"/>
    </xf>
    <xf numFmtId="0" fontId="15" fillId="2" borderId="0" xfId="1" applyFill="1"/>
    <xf numFmtId="0" fontId="19" fillId="2" borderId="0" xfId="0" applyFont="1" applyFill="1" applyAlignment="1">
      <alignment horizontal="center" vertical="center"/>
    </xf>
    <xf numFmtId="0" fontId="15" fillId="2" borderId="0" xfId="0" applyFont="1" applyFill="1" applyAlignment="1" applyProtection="1">
      <alignment horizontal="center"/>
      <protection locked="0"/>
    </xf>
    <xf numFmtId="0" fontId="15" fillId="2" borderId="1" xfId="0" applyFont="1" applyFill="1" applyBorder="1" applyAlignment="1">
      <alignment horizontal="center" vertical="center"/>
    </xf>
    <xf numFmtId="2" fontId="15" fillId="2" borderId="1" xfId="0" applyNumberFormat="1" applyFont="1" applyFill="1" applyBorder="1" applyAlignment="1">
      <alignment horizontal="center" vertical="center"/>
    </xf>
    <xf numFmtId="164" fontId="15" fillId="2" borderId="1" xfId="0" applyNumberFormat="1" applyFont="1" applyFill="1" applyBorder="1" applyAlignment="1">
      <alignment horizontal="center" vertical="center"/>
    </xf>
    <xf numFmtId="0" fontId="24" fillId="3" borderId="11" xfId="0" applyFont="1" applyFill="1" applyBorder="1" applyAlignment="1">
      <alignment horizontal="center" vertical="center"/>
    </xf>
    <xf numFmtId="0" fontId="24" fillId="3" borderId="7" xfId="0" applyFont="1" applyFill="1" applyBorder="1" applyAlignment="1">
      <alignment horizontal="center" vertical="center"/>
    </xf>
    <xf numFmtId="0" fontId="24" fillId="3" borderId="13" xfId="0" applyFont="1" applyFill="1" applyBorder="1" applyAlignment="1">
      <alignment horizontal="center" vertical="center"/>
    </xf>
    <xf numFmtId="0" fontId="14" fillId="2" borderId="1" xfId="1" applyFont="1" applyFill="1" applyBorder="1" applyAlignment="1">
      <alignment horizontal="left" vertical="center"/>
    </xf>
    <xf numFmtId="0" fontId="17" fillId="2" borderId="22" xfId="0" applyFont="1" applyFill="1" applyBorder="1"/>
    <xf numFmtId="0" fontId="17" fillId="2" borderId="23" xfId="0" applyFont="1" applyFill="1" applyBorder="1"/>
    <xf numFmtId="0" fontId="17" fillId="2" borderId="23" xfId="0" applyFont="1" applyFill="1" applyBorder="1" applyAlignment="1">
      <alignment vertical="center" wrapText="1"/>
    </xf>
    <xf numFmtId="0" fontId="17" fillId="2" borderId="24" xfId="0" applyFont="1" applyFill="1" applyBorder="1" applyAlignment="1">
      <alignment vertical="center" wrapText="1"/>
    </xf>
    <xf numFmtId="0" fontId="17" fillId="2" borderId="25" xfId="0" applyFont="1" applyFill="1" applyBorder="1" applyAlignment="1">
      <alignment vertical="center" wrapText="1"/>
    </xf>
    <xf numFmtId="0" fontId="17" fillId="2" borderId="10" xfId="0" applyFont="1" applyFill="1" applyBorder="1" applyAlignment="1">
      <alignment vertical="center" wrapText="1"/>
    </xf>
    <xf numFmtId="0" fontId="17" fillId="2" borderId="24" xfId="0" applyFont="1" applyFill="1" applyBorder="1"/>
    <xf numFmtId="0" fontId="17" fillId="2" borderId="25" xfId="0" applyFont="1" applyFill="1" applyBorder="1"/>
    <xf numFmtId="0" fontId="17" fillId="2" borderId="10" xfId="0" applyFont="1" applyFill="1" applyBorder="1"/>
    <xf numFmtId="0" fontId="17" fillId="6" borderId="5" xfId="0" applyFont="1" applyFill="1" applyBorder="1"/>
    <xf numFmtId="0" fontId="17" fillId="5" borderId="5" xfId="0" applyFont="1" applyFill="1" applyBorder="1"/>
    <xf numFmtId="0" fontId="17" fillId="4" borderId="5" xfId="0" applyFont="1" applyFill="1" applyBorder="1"/>
    <xf numFmtId="0" fontId="24" fillId="3" borderId="5" xfId="0" applyFont="1" applyFill="1" applyBorder="1" applyAlignment="1">
      <alignment horizontal="left" vertical="center"/>
    </xf>
    <xf numFmtId="0" fontId="24" fillId="3" borderId="7" xfId="0" applyFont="1" applyFill="1" applyBorder="1" applyAlignment="1">
      <alignment horizontal="left" vertical="center"/>
    </xf>
    <xf numFmtId="0" fontId="15" fillId="2" borderId="12" xfId="0" applyFont="1" applyFill="1" applyBorder="1"/>
    <xf numFmtId="0" fontId="15" fillId="2" borderId="30" xfId="0" applyFont="1" applyFill="1" applyBorder="1"/>
    <xf numFmtId="0" fontId="15" fillId="2" borderId="28" xfId="0" applyFont="1" applyFill="1" applyBorder="1"/>
    <xf numFmtId="0" fontId="15" fillId="2" borderId="29" xfId="0" applyFont="1" applyFill="1" applyBorder="1"/>
    <xf numFmtId="0" fontId="15" fillId="2" borderId="0" xfId="0" applyFont="1" applyFill="1" applyAlignment="1">
      <alignment horizontal="justify" vertical="center" wrapText="1"/>
    </xf>
    <xf numFmtId="0" fontId="24" fillId="3" borderId="5" xfId="0" applyFont="1" applyFill="1" applyBorder="1" applyAlignment="1">
      <alignment vertical="center"/>
    </xf>
    <xf numFmtId="0" fontId="15" fillId="2" borderId="0" xfId="0" applyFont="1" applyFill="1" applyAlignment="1">
      <alignment vertical="center" wrapText="1"/>
    </xf>
    <xf numFmtId="2" fontId="29" fillId="2" borderId="5" xfId="0" applyNumberFormat="1" applyFont="1" applyFill="1" applyBorder="1" applyAlignment="1">
      <alignment horizontal="center" vertical="center"/>
    </xf>
    <xf numFmtId="2" fontId="17" fillId="2" borderId="0" xfId="0" applyNumberFormat="1" applyFont="1" applyFill="1"/>
    <xf numFmtId="0" fontId="15" fillId="2" borderId="0" xfId="1" applyFill="1" applyAlignment="1">
      <alignment vertical="top" wrapText="1"/>
    </xf>
    <xf numFmtId="0" fontId="0" fillId="2" borderId="0" xfId="0" applyFill="1" applyAlignment="1">
      <alignment vertical="top"/>
    </xf>
    <xf numFmtId="0" fontId="21" fillId="2" borderId="0" xfId="0" applyFont="1" applyFill="1" applyAlignment="1">
      <alignment vertical="center"/>
    </xf>
    <xf numFmtId="0" fontId="24" fillId="3" borderId="16" xfId="0" applyFont="1" applyFill="1" applyBorder="1" applyAlignment="1">
      <alignment horizontal="center" vertical="center"/>
    </xf>
    <xf numFmtId="0" fontId="24" fillId="3" borderId="15" xfId="0" applyFont="1" applyFill="1" applyBorder="1" applyAlignment="1">
      <alignment horizontal="center" vertical="center"/>
    </xf>
    <xf numFmtId="0" fontId="24" fillId="3" borderId="8" xfId="0" applyFont="1" applyFill="1" applyBorder="1" applyAlignment="1">
      <alignment horizontal="center" vertical="center"/>
    </xf>
    <xf numFmtId="0" fontId="24" fillId="3" borderId="9" xfId="0" applyFont="1" applyFill="1" applyBorder="1" applyAlignment="1">
      <alignment horizontal="center" vertical="center"/>
    </xf>
    <xf numFmtId="0" fontId="15" fillId="2" borderId="5" xfId="0" applyFont="1" applyFill="1" applyBorder="1" applyAlignment="1" applyProtection="1">
      <alignment horizontal="center"/>
      <protection locked="0"/>
    </xf>
    <xf numFmtId="0" fontId="24" fillId="3" borderId="5" xfId="0" applyFont="1" applyFill="1" applyBorder="1" applyAlignment="1">
      <alignment horizontal="center" vertical="center"/>
    </xf>
    <xf numFmtId="0" fontId="24" fillId="3" borderId="12" xfId="0" applyFont="1" applyFill="1" applyBorder="1" applyAlignment="1">
      <alignment horizontal="left" vertical="center"/>
    </xf>
    <xf numFmtId="0" fontId="24" fillId="3" borderId="27" xfId="0" applyFont="1" applyFill="1" applyBorder="1" applyAlignment="1">
      <alignment horizontal="left" vertical="center"/>
    </xf>
    <xf numFmtId="0" fontId="15" fillId="2" borderId="13" xfId="0" applyFont="1" applyFill="1" applyBorder="1" applyAlignment="1" applyProtection="1">
      <alignment horizontal="center"/>
      <protection locked="0"/>
    </xf>
    <xf numFmtId="0" fontId="15" fillId="2" borderId="16" xfId="0" applyFont="1" applyFill="1" applyBorder="1" applyAlignment="1" applyProtection="1">
      <alignment horizontal="center"/>
      <protection locked="0"/>
    </xf>
    <xf numFmtId="0" fontId="15" fillId="2" borderId="16" xfId="0" applyFont="1" applyFill="1" applyBorder="1" applyAlignment="1" applyProtection="1">
      <alignment horizontal="center" vertical="center"/>
      <protection locked="0"/>
    </xf>
    <xf numFmtId="0" fontId="15" fillId="2" borderId="15" xfId="0" applyFont="1" applyFill="1" applyBorder="1" applyAlignment="1" applyProtection="1">
      <alignment horizontal="center" vertical="center"/>
      <protection locked="0"/>
    </xf>
    <xf numFmtId="0" fontId="30" fillId="2" borderId="1" xfId="9" applyFill="1" applyBorder="1" applyAlignment="1">
      <alignment horizontal="center" vertical="center"/>
    </xf>
    <xf numFmtId="0" fontId="10" fillId="2" borderId="1" xfId="0" applyFont="1" applyFill="1" applyBorder="1" applyAlignment="1">
      <alignment horizontal="center"/>
    </xf>
    <xf numFmtId="0" fontId="17" fillId="7" borderId="0" xfId="0" applyFont="1" applyFill="1"/>
    <xf numFmtId="164" fontId="0" fillId="8" borderId="31" xfId="0" applyNumberFormat="1" applyFill="1" applyBorder="1" applyAlignment="1">
      <alignment horizontal="center"/>
    </xf>
    <xf numFmtId="164" fontId="0" fillId="8" borderId="15" xfId="0" applyNumberFormat="1" applyFill="1" applyBorder="1" applyAlignment="1">
      <alignment horizontal="center"/>
    </xf>
    <xf numFmtId="164" fontId="0" fillId="8" borderId="32" xfId="0" applyNumberFormat="1" applyFill="1" applyBorder="1" applyAlignment="1">
      <alignment horizontal="center"/>
    </xf>
    <xf numFmtId="164" fontId="0" fillId="8" borderId="33" xfId="0" applyNumberFormat="1" applyFill="1" applyBorder="1" applyAlignment="1">
      <alignment horizontal="center"/>
    </xf>
    <xf numFmtId="164" fontId="0" fillId="8" borderId="34" xfId="0" applyNumberFormat="1" applyFill="1" applyBorder="1" applyAlignment="1">
      <alignment horizontal="center"/>
    </xf>
    <xf numFmtId="0" fontId="15" fillId="2" borderId="2" xfId="0" applyFont="1" applyFill="1" applyBorder="1" applyAlignment="1">
      <alignment horizontal="center"/>
    </xf>
    <xf numFmtId="0" fontId="0" fillId="2" borderId="5" xfId="0" applyFill="1" applyBorder="1" applyAlignment="1">
      <alignment horizontal="center"/>
    </xf>
    <xf numFmtId="164" fontId="15" fillId="2" borderId="2" xfId="0" applyNumberFormat="1" applyFont="1" applyFill="1" applyBorder="1" applyAlignment="1">
      <alignment horizontal="center" vertical="center"/>
    </xf>
    <xf numFmtId="164" fontId="15" fillId="2" borderId="5" xfId="0" applyNumberFormat="1" applyFont="1" applyFill="1" applyBorder="1" applyAlignment="1">
      <alignment horizontal="center" vertical="center"/>
    </xf>
    <xf numFmtId="0" fontId="23" fillId="3" borderId="0" xfId="0" applyFont="1" applyFill="1" applyAlignment="1">
      <alignment horizontal="left" vertical="center"/>
    </xf>
    <xf numFmtId="0" fontId="15" fillId="2" borderId="0" xfId="0" applyFont="1" applyFill="1"/>
    <xf numFmtId="0" fontId="17" fillId="2" borderId="11" xfId="0" applyFont="1" applyFill="1" applyBorder="1" applyAlignment="1">
      <alignment horizontal="left" vertical="center"/>
    </xf>
    <xf numFmtId="0" fontId="17" fillId="2" borderId="6" xfId="0" applyFont="1" applyFill="1" applyBorder="1" applyAlignment="1">
      <alignment horizontal="left" vertical="center"/>
    </xf>
    <xf numFmtId="0" fontId="17" fillId="2" borderId="5" xfId="0" applyFont="1" applyFill="1" applyBorder="1" applyAlignment="1">
      <alignment horizontal="center" vertical="center"/>
    </xf>
    <xf numFmtId="0" fontId="32" fillId="2" borderId="5" xfId="0" applyFont="1" applyFill="1" applyBorder="1" applyAlignment="1">
      <alignment horizontal="center" vertical="center" wrapText="1"/>
    </xf>
    <xf numFmtId="0" fontId="33" fillId="9" borderId="5" xfId="0" applyFont="1" applyFill="1" applyBorder="1" applyAlignment="1">
      <alignment horizontal="center" vertical="center"/>
    </xf>
    <xf numFmtId="0" fontId="17" fillId="2" borderId="0" xfId="0" applyFont="1" applyFill="1" applyAlignment="1">
      <alignment horizontal="center"/>
    </xf>
    <xf numFmtId="164" fontId="0" fillId="2" borderId="5" xfId="0" applyNumberFormat="1" applyFill="1" applyBorder="1" applyAlignment="1">
      <alignment horizontal="center"/>
    </xf>
    <xf numFmtId="0" fontId="6" fillId="2" borderId="1" xfId="0" applyFont="1" applyFill="1" applyBorder="1" applyAlignment="1">
      <alignment horizontal="center"/>
    </xf>
    <xf numFmtId="2" fontId="17" fillId="2" borderId="2" xfId="0" applyNumberFormat="1" applyFont="1" applyFill="1" applyBorder="1" applyAlignment="1">
      <alignment vertical="center" wrapText="1"/>
    </xf>
    <xf numFmtId="2" fontId="17" fillId="2" borderId="4" xfId="0" applyNumberFormat="1" applyFont="1" applyFill="1" applyBorder="1" applyAlignment="1">
      <alignment vertical="center" wrapText="1"/>
    </xf>
    <xf numFmtId="2" fontId="17" fillId="2" borderId="3" xfId="0" applyNumberFormat="1" applyFont="1" applyFill="1" applyBorder="1" applyAlignment="1">
      <alignment vertical="center" wrapText="1"/>
    </xf>
    <xf numFmtId="164" fontId="0" fillId="8" borderId="9" xfId="0" applyNumberFormat="1" applyFill="1" applyBorder="1" applyAlignment="1">
      <alignment horizontal="center"/>
    </xf>
    <xf numFmtId="164" fontId="14" fillId="2" borderId="1" xfId="5" applyNumberFormat="1" applyFont="1" applyFill="1" applyBorder="1" applyAlignment="1">
      <alignment horizontal="center" vertical="center"/>
    </xf>
    <xf numFmtId="0" fontId="14" fillId="2" borderId="1" xfId="5" applyFont="1" applyFill="1" applyBorder="1" applyAlignment="1">
      <alignment horizontal="center" vertical="center"/>
    </xf>
    <xf numFmtId="2" fontId="14" fillId="2" borderId="2" xfId="5" applyNumberFormat="1" applyFont="1" applyFill="1" applyBorder="1" applyAlignment="1">
      <alignment horizontal="center" vertical="center"/>
    </xf>
    <xf numFmtId="164" fontId="16" fillId="0" borderId="5" xfId="5" applyNumberFormat="1" applyBorder="1" applyAlignment="1">
      <alignment horizontal="left" vertical="center"/>
    </xf>
    <xf numFmtId="0" fontId="16" fillId="0" borderId="5" xfId="5" applyBorder="1"/>
    <xf numFmtId="0" fontId="16" fillId="0" borderId="5" xfId="5" applyBorder="1" applyAlignment="1">
      <alignment vertical="center"/>
    </xf>
    <xf numFmtId="0" fontId="0" fillId="0" borderId="5" xfId="0" applyBorder="1"/>
    <xf numFmtId="0" fontId="4" fillId="2" borderId="1" xfId="0" applyFont="1" applyFill="1" applyBorder="1" applyAlignment="1">
      <alignment horizontal="center"/>
    </xf>
    <xf numFmtId="0" fontId="36" fillId="10" borderId="34" xfId="0" applyFont="1" applyFill="1" applyBorder="1" applyAlignment="1">
      <alignment vertical="top"/>
    </xf>
    <xf numFmtId="0" fontId="36" fillId="10" borderId="37" xfId="0" applyFont="1" applyFill="1" applyBorder="1" applyAlignment="1">
      <alignment vertical="top"/>
    </xf>
    <xf numFmtId="0" fontId="3" fillId="2" borderId="1" xfId="0" applyFont="1" applyFill="1" applyBorder="1" applyAlignment="1">
      <alignment horizontal="center"/>
    </xf>
    <xf numFmtId="0" fontId="32" fillId="2" borderId="13" xfId="0" applyFont="1" applyFill="1" applyBorder="1" applyAlignment="1">
      <alignment horizontal="center" vertical="center" wrapText="1"/>
    </xf>
    <xf numFmtId="0" fontId="32" fillId="2" borderId="27" xfId="0" applyFont="1" applyFill="1" applyBorder="1" applyAlignment="1">
      <alignment horizontal="center" vertical="center" wrapText="1"/>
    </xf>
    <xf numFmtId="0" fontId="32" fillId="2" borderId="14" xfId="0" applyFont="1" applyFill="1" applyBorder="1" applyAlignment="1">
      <alignment horizontal="center" vertical="center" wrapText="1"/>
    </xf>
    <xf numFmtId="0" fontId="32" fillId="2" borderId="16" xfId="0" applyFont="1" applyFill="1" applyBorder="1" applyAlignment="1">
      <alignment horizontal="center" vertical="center" wrapText="1"/>
    </xf>
    <xf numFmtId="0" fontId="32" fillId="2" borderId="0" xfId="0" applyFont="1" applyFill="1" applyAlignment="1">
      <alignment horizontal="center" vertical="center" wrapText="1"/>
    </xf>
    <xf numFmtId="0" fontId="32" fillId="2" borderId="17" xfId="0" applyFont="1" applyFill="1" applyBorder="1" applyAlignment="1">
      <alignment horizontal="center" vertical="center" wrapText="1"/>
    </xf>
    <xf numFmtId="0" fontId="24" fillId="3" borderId="5" xfId="0" applyFont="1" applyFill="1" applyBorder="1" applyAlignment="1">
      <alignment horizontal="center" vertical="center" wrapText="1"/>
    </xf>
    <xf numFmtId="14" fontId="34" fillId="2" borderId="7" xfId="0" applyNumberFormat="1" applyFont="1" applyFill="1" applyBorder="1" applyAlignment="1">
      <alignment horizontal="center" vertical="center" wrapText="1"/>
    </xf>
    <xf numFmtId="0" fontId="34" fillId="2" borderId="9" xfId="0" applyFont="1" applyFill="1" applyBorder="1" applyAlignment="1">
      <alignment horizontal="center" vertical="center" wrapText="1"/>
    </xf>
    <xf numFmtId="0" fontId="17" fillId="2" borderId="22" xfId="0" applyFont="1" applyFill="1" applyBorder="1" applyAlignment="1">
      <alignment horizontal="justify" vertical="center" wrapText="1"/>
    </xf>
    <xf numFmtId="0" fontId="17" fillId="2" borderId="0" xfId="0" applyFont="1" applyFill="1" applyAlignment="1">
      <alignment horizontal="justify" vertical="center" wrapText="1"/>
    </xf>
    <xf numFmtId="0" fontId="23" fillId="3" borderId="19" xfId="0" applyFont="1" applyFill="1" applyBorder="1" applyAlignment="1">
      <alignment horizontal="left" vertical="center"/>
    </xf>
    <xf numFmtId="0" fontId="23" fillId="3" borderId="20" xfId="0" applyFont="1" applyFill="1" applyBorder="1" applyAlignment="1">
      <alignment horizontal="left" vertical="center"/>
    </xf>
    <xf numFmtId="0" fontId="23" fillId="3" borderId="21" xfId="0" applyFont="1" applyFill="1" applyBorder="1" applyAlignment="1">
      <alignment horizontal="left" vertical="center"/>
    </xf>
    <xf numFmtId="0" fontId="24" fillId="3" borderId="13" xfId="0" applyFont="1" applyFill="1" applyBorder="1" applyAlignment="1">
      <alignment horizontal="center" vertical="center"/>
    </xf>
    <xf numFmtId="0" fontId="24" fillId="3" borderId="14" xfId="0" applyFont="1" applyFill="1" applyBorder="1" applyAlignment="1">
      <alignment horizontal="center" vertical="center"/>
    </xf>
    <xf numFmtId="0" fontId="24" fillId="3" borderId="16" xfId="0" applyFont="1" applyFill="1" applyBorder="1" applyAlignment="1">
      <alignment horizontal="center" vertical="center"/>
    </xf>
    <xf numFmtId="0" fontId="24" fillId="3" borderId="17" xfId="0" applyFont="1" applyFill="1" applyBorder="1" applyAlignment="1">
      <alignment horizontal="center" vertical="center"/>
    </xf>
    <xf numFmtId="0" fontId="24" fillId="3" borderId="15" xfId="0" applyFont="1" applyFill="1" applyBorder="1" applyAlignment="1">
      <alignment horizontal="center" vertical="center"/>
    </xf>
    <xf numFmtId="0" fontId="24" fillId="3" borderId="26" xfId="0" applyFont="1" applyFill="1" applyBorder="1" applyAlignment="1">
      <alignment horizontal="center" vertical="center"/>
    </xf>
    <xf numFmtId="14" fontId="28" fillId="2" borderId="5" xfId="0" applyNumberFormat="1" applyFont="1" applyFill="1" applyBorder="1" applyAlignment="1">
      <alignment horizontal="center" vertical="center"/>
    </xf>
    <xf numFmtId="0" fontId="31" fillId="2" borderId="22" xfId="9" applyFont="1" applyFill="1" applyBorder="1" applyAlignment="1">
      <alignment horizontal="left"/>
    </xf>
    <xf numFmtId="0" fontId="31" fillId="2" borderId="0" xfId="9" applyFont="1" applyFill="1" applyBorder="1" applyAlignment="1">
      <alignment horizontal="left"/>
    </xf>
    <xf numFmtId="164" fontId="15" fillId="2" borderId="5" xfId="0" applyNumberFormat="1" applyFont="1" applyFill="1" applyBorder="1" applyAlignment="1">
      <alignment horizontal="center" vertical="center"/>
    </xf>
    <xf numFmtId="0" fontId="26" fillId="3" borderId="5" xfId="0" applyFont="1" applyFill="1" applyBorder="1" applyAlignment="1">
      <alignment horizontal="center" vertical="center" wrapText="1"/>
    </xf>
    <xf numFmtId="0" fontId="33" fillId="9" borderId="11" xfId="0" applyFont="1" applyFill="1" applyBorder="1" applyAlignment="1">
      <alignment horizontal="center" vertical="center"/>
    </xf>
    <xf numFmtId="0" fontId="33" fillId="9" borderId="6" xfId="0" applyFont="1" applyFill="1" applyBorder="1" applyAlignment="1">
      <alignment horizontal="center" vertical="center"/>
    </xf>
    <xf numFmtId="0" fontId="23" fillId="3" borderId="16" xfId="0" applyFont="1" applyFill="1" applyBorder="1" applyAlignment="1">
      <alignment horizontal="center" vertical="center"/>
    </xf>
    <xf numFmtId="0" fontId="23" fillId="3" borderId="0" xfId="0" applyFont="1" applyFill="1" applyAlignment="1">
      <alignment horizontal="center" vertical="center"/>
    </xf>
    <xf numFmtId="0" fontId="7" fillId="2" borderId="0" xfId="0" applyFont="1" applyFill="1" applyAlignment="1">
      <alignment horizontal="left" vertical="center" wrapText="1"/>
    </xf>
    <xf numFmtId="0" fontId="15" fillId="2" borderId="0" xfId="0" applyFont="1" applyFill="1" applyAlignment="1">
      <alignment horizontal="left" vertical="center" wrapText="1"/>
    </xf>
    <xf numFmtId="0" fontId="8" fillId="2" borderId="5" xfId="0" applyFont="1" applyFill="1" applyBorder="1" applyAlignment="1" applyProtection="1">
      <alignment horizontal="center" vertical="center"/>
      <protection locked="0"/>
    </xf>
    <xf numFmtId="0" fontId="17" fillId="2" borderId="11" xfId="0" applyFont="1" applyFill="1" applyBorder="1" applyAlignment="1">
      <alignment horizontal="left" vertical="center"/>
    </xf>
    <xf numFmtId="0" fontId="17" fillId="2" borderId="6" xfId="0" applyFont="1" applyFill="1" applyBorder="1" applyAlignment="1">
      <alignment horizontal="left" vertical="center"/>
    </xf>
    <xf numFmtId="0" fontId="5" fillId="2" borderId="5" xfId="0" applyFont="1" applyFill="1" applyBorder="1" applyAlignment="1" applyProtection="1">
      <alignment horizontal="center"/>
      <protection locked="0"/>
    </xf>
    <xf numFmtId="0" fontId="8" fillId="2" borderId="5" xfId="0" applyFont="1" applyFill="1" applyBorder="1" applyAlignment="1" applyProtection="1">
      <alignment horizontal="center"/>
      <protection locked="0"/>
    </xf>
    <xf numFmtId="0" fontId="7" fillId="2" borderId="5" xfId="0" applyFont="1" applyFill="1" applyBorder="1" applyAlignment="1">
      <alignment horizontal="center" vertical="center" wrapText="1"/>
    </xf>
    <xf numFmtId="0" fontId="23" fillId="3" borderId="5" xfId="0" applyFont="1" applyFill="1" applyBorder="1" applyAlignment="1">
      <alignment horizontal="center" vertical="center"/>
    </xf>
    <xf numFmtId="0" fontId="24" fillId="3" borderId="5" xfId="0" applyFont="1" applyFill="1" applyBorder="1" applyAlignment="1">
      <alignment horizontal="left" vertical="center"/>
    </xf>
    <xf numFmtId="0" fontId="23" fillId="3" borderId="11" xfId="0" applyFont="1" applyFill="1" applyBorder="1" applyAlignment="1">
      <alignment horizontal="left" vertical="center"/>
    </xf>
    <xf numFmtId="0" fontId="23" fillId="3" borderId="12" xfId="0" applyFont="1" applyFill="1" applyBorder="1" applyAlignment="1">
      <alignment horizontal="left" vertical="center"/>
    </xf>
    <xf numFmtId="0" fontId="23" fillId="3" borderId="6" xfId="0" applyFont="1" applyFill="1" applyBorder="1" applyAlignment="1">
      <alignment horizontal="left" vertical="center"/>
    </xf>
    <xf numFmtId="0" fontId="24" fillId="3" borderId="8" xfId="0" applyFont="1" applyFill="1" applyBorder="1" applyAlignment="1">
      <alignment horizontal="center" vertical="center" wrapText="1"/>
    </xf>
    <xf numFmtId="0" fontId="24" fillId="3" borderId="9" xfId="0" applyFont="1" applyFill="1" applyBorder="1" applyAlignment="1">
      <alignment horizontal="center" vertical="center" wrapText="1"/>
    </xf>
    <xf numFmtId="0" fontId="24" fillId="3" borderId="8" xfId="0" applyFont="1" applyFill="1" applyBorder="1" applyAlignment="1">
      <alignment horizontal="center" vertical="center"/>
    </xf>
    <xf numFmtId="0" fontId="24" fillId="3" borderId="9" xfId="0" applyFont="1" applyFill="1" applyBorder="1" applyAlignment="1">
      <alignment horizontal="center" vertical="center"/>
    </xf>
    <xf numFmtId="0" fontId="23" fillId="3" borderId="5" xfId="0" applyFont="1" applyFill="1" applyBorder="1" applyAlignment="1">
      <alignment horizontal="center" vertical="center" wrapText="1"/>
    </xf>
    <xf numFmtId="0" fontId="33" fillId="3" borderId="8" xfId="0" applyFont="1" applyFill="1" applyBorder="1" applyAlignment="1">
      <alignment horizontal="center" vertical="center" wrapText="1"/>
    </xf>
    <xf numFmtId="0" fontId="33" fillId="3" borderId="9" xfId="0" applyFont="1" applyFill="1" applyBorder="1" applyAlignment="1">
      <alignment horizontal="center" vertical="center" wrapText="1"/>
    </xf>
    <xf numFmtId="164" fontId="15" fillId="2" borderId="1" xfId="0" applyNumberFormat="1" applyFont="1" applyFill="1" applyBorder="1" applyAlignment="1">
      <alignment horizontal="center" vertical="center"/>
    </xf>
    <xf numFmtId="0" fontId="11" fillId="2" borderId="0" xfId="0" applyFont="1" applyFill="1" applyAlignment="1">
      <alignment horizontal="left" vertical="center" wrapText="1"/>
    </xf>
    <xf numFmtId="0" fontId="15" fillId="2" borderId="0" xfId="0" applyFont="1" applyFill="1" applyAlignment="1">
      <alignment horizontal="left" wrapText="1"/>
    </xf>
    <xf numFmtId="0" fontId="17" fillId="2" borderId="5" xfId="0" applyFont="1" applyFill="1" applyBorder="1" applyAlignment="1">
      <alignment horizontal="center" vertical="center" wrapText="1"/>
    </xf>
    <xf numFmtId="0" fontId="17" fillId="2" borderId="11" xfId="0" applyFont="1" applyFill="1" applyBorder="1" applyAlignment="1">
      <alignment horizontal="center"/>
    </xf>
    <xf numFmtId="0" fontId="17" fillId="2" borderId="6" xfId="0" applyFont="1" applyFill="1" applyBorder="1" applyAlignment="1">
      <alignment horizontal="center"/>
    </xf>
    <xf numFmtId="0" fontId="23" fillId="3" borderId="11" xfId="0" applyFont="1" applyFill="1" applyBorder="1" applyAlignment="1">
      <alignment horizontal="center" vertical="center" wrapText="1"/>
    </xf>
    <xf numFmtId="0" fontId="23" fillId="3" borderId="12" xfId="0" applyFont="1" applyFill="1" applyBorder="1" applyAlignment="1">
      <alignment horizontal="center" vertical="center" wrapText="1"/>
    </xf>
    <xf numFmtId="0" fontId="23" fillId="3" borderId="6" xfId="0" applyFont="1" applyFill="1" applyBorder="1" applyAlignment="1">
      <alignment horizontal="center" vertical="center" wrapText="1"/>
    </xf>
    <xf numFmtId="0" fontId="27" fillId="2" borderId="27" xfId="0" applyFont="1" applyFill="1" applyBorder="1" applyAlignment="1">
      <alignment horizontal="center" wrapText="1"/>
    </xf>
    <xf numFmtId="0" fontId="24" fillId="3" borderId="7" xfId="0" applyFont="1" applyFill="1" applyBorder="1" applyAlignment="1">
      <alignment horizontal="center" vertical="center" wrapText="1"/>
    </xf>
    <xf numFmtId="0" fontId="24" fillId="3" borderId="18" xfId="0" applyFont="1" applyFill="1" applyBorder="1" applyAlignment="1">
      <alignment horizontal="center" vertical="center" wrapText="1"/>
    </xf>
    <xf numFmtId="0" fontId="24" fillId="3" borderId="7" xfId="0" applyFont="1" applyFill="1" applyBorder="1" applyAlignment="1">
      <alignment horizontal="center" vertical="center"/>
    </xf>
    <xf numFmtId="0" fontId="24" fillId="3" borderId="18" xfId="0" applyFont="1" applyFill="1" applyBorder="1" applyAlignment="1">
      <alignment horizontal="center" vertical="center"/>
    </xf>
    <xf numFmtId="0" fontId="24" fillId="3" borderId="11" xfId="0" applyFont="1" applyFill="1" applyBorder="1" applyAlignment="1">
      <alignment horizontal="center" vertical="center"/>
    </xf>
    <xf numFmtId="0" fontId="24" fillId="3" borderId="6" xfId="0" applyFont="1" applyFill="1" applyBorder="1" applyAlignment="1">
      <alignment horizontal="center" vertical="center"/>
    </xf>
    <xf numFmtId="0" fontId="25" fillId="2" borderId="0" xfId="0" applyFont="1" applyFill="1" applyAlignment="1">
      <alignment horizontal="center" vertical="center" wrapText="1"/>
    </xf>
    <xf numFmtId="0" fontId="17" fillId="2" borderId="0" xfId="0" applyFont="1" applyFill="1" applyAlignment="1">
      <alignment horizontal="justify" vertical="top" wrapText="1"/>
    </xf>
    <xf numFmtId="0" fontId="24" fillId="3" borderId="13" xfId="0" applyFont="1" applyFill="1" applyBorder="1" applyAlignment="1">
      <alignment horizontal="center" vertical="center" wrapText="1"/>
    </xf>
    <xf numFmtId="0" fontId="24" fillId="3" borderId="14" xfId="0" applyFont="1" applyFill="1" applyBorder="1" applyAlignment="1">
      <alignment horizontal="center" vertical="center" wrapText="1"/>
    </xf>
    <xf numFmtId="0" fontId="24" fillId="3" borderId="15" xfId="0" applyFont="1" applyFill="1" applyBorder="1" applyAlignment="1">
      <alignment horizontal="center" vertical="center" wrapText="1"/>
    </xf>
    <xf numFmtId="0" fontId="24" fillId="3" borderId="26" xfId="0" applyFont="1" applyFill="1" applyBorder="1" applyAlignment="1">
      <alignment horizontal="center" vertical="center" wrapText="1"/>
    </xf>
    <xf numFmtId="0" fontId="24" fillId="3" borderId="5" xfId="0" applyFont="1" applyFill="1" applyBorder="1" applyAlignment="1">
      <alignment horizontal="center" vertical="center"/>
    </xf>
    <xf numFmtId="0" fontId="23" fillId="3" borderId="5" xfId="0" applyFont="1" applyFill="1" applyBorder="1" applyAlignment="1">
      <alignment horizontal="left" vertical="center"/>
    </xf>
    <xf numFmtId="0" fontId="35" fillId="10" borderId="35" xfId="0" applyFont="1" applyFill="1" applyBorder="1" applyAlignment="1">
      <alignment horizontal="center" vertical="center"/>
    </xf>
    <xf numFmtId="0" fontId="36" fillId="10" borderId="36" xfId="0" applyFont="1" applyFill="1" applyBorder="1"/>
    <xf numFmtId="0" fontId="13" fillId="2" borderId="0" xfId="1" applyFont="1" applyFill="1" applyAlignment="1">
      <alignment horizontal="center" vertical="center"/>
    </xf>
    <xf numFmtId="0" fontId="18" fillId="2" borderId="0" xfId="1" applyFont="1" applyFill="1" applyAlignment="1">
      <alignment horizontal="center"/>
    </xf>
    <xf numFmtId="0" fontId="24" fillId="3" borderId="7" xfId="0" applyFont="1" applyFill="1" applyBorder="1" applyAlignment="1">
      <alignment horizontal="left" vertical="center"/>
    </xf>
    <xf numFmtId="0" fontId="9" fillId="2" borderId="0" xfId="1" applyFont="1" applyFill="1" applyAlignment="1">
      <alignment horizontal="justify" vertical="top" wrapText="1"/>
    </xf>
    <xf numFmtId="0" fontId="15" fillId="2" borderId="0" xfId="1" applyFill="1" applyAlignment="1">
      <alignment horizontal="justify" vertical="top" wrapText="1"/>
    </xf>
    <xf numFmtId="0" fontId="21" fillId="2" borderId="0" xfId="0" applyFont="1" applyFill="1" applyAlignment="1">
      <alignment horizontal="center" vertical="center"/>
    </xf>
    <xf numFmtId="0" fontId="2" fillId="2" borderId="0" xfId="1" applyFont="1" applyFill="1" applyAlignment="1">
      <alignment horizontal="justify" vertical="top" wrapText="1"/>
    </xf>
  </cellXfs>
  <cellStyles count="10">
    <cellStyle name="Hyperlink" xfId="9" builtinId="8"/>
    <cellStyle name="Normal" xfId="0" builtinId="0"/>
    <cellStyle name="Normal 10" xfId="8" xr:uid="{00000000-0005-0000-0000-000001000000}"/>
    <cellStyle name="Normal 19" xfId="2" xr:uid="{00000000-0005-0000-0000-000002000000}"/>
    <cellStyle name="Normal 2" xfId="1" xr:uid="{00000000-0005-0000-0000-000003000000}"/>
    <cellStyle name="Normal 2 2" xfId="5" xr:uid="{00000000-0005-0000-0000-000004000000}"/>
    <cellStyle name="Normal 3" xfId="3" xr:uid="{00000000-0005-0000-0000-000005000000}"/>
    <cellStyle name="Normal 4" xfId="7" xr:uid="{00000000-0005-0000-0000-000006000000}"/>
    <cellStyle name="Normal 5" xfId="4" xr:uid="{00000000-0005-0000-0000-000007000000}"/>
    <cellStyle name="Percent 2" xfId="6" xr:uid="{00000000-0005-0000-0000-000008000000}"/>
  </cellStyles>
  <dxfs count="20">
    <dxf>
      <font>
        <color rgb="FF00B050"/>
      </font>
      <fill>
        <patternFill>
          <bgColor rgb="FF00B050"/>
        </patternFill>
      </fill>
    </dxf>
    <dxf>
      <font>
        <color rgb="FFFFC000"/>
      </font>
      <fill>
        <patternFill>
          <bgColor rgb="FFFFC000"/>
        </patternFill>
      </fill>
    </dxf>
    <dxf>
      <font>
        <color rgb="FFFF0000"/>
      </font>
      <fill>
        <patternFill>
          <bgColor rgb="FFFF0000"/>
        </patternFill>
      </fill>
    </dxf>
    <dxf>
      <font>
        <color theme="0" tint="-0.499984740745262"/>
      </font>
      <fill>
        <patternFill>
          <bgColor theme="0" tint="-0.499984740745262"/>
        </patternFill>
      </fill>
    </dxf>
    <dxf>
      <font>
        <color theme="0" tint="-0.499984740745262"/>
      </font>
      <fill>
        <patternFill>
          <bgColor theme="0" tint="-0.499984740745262"/>
        </patternFill>
      </fill>
    </dxf>
    <dxf>
      <font>
        <condense val="0"/>
        <extend val="0"/>
        <color rgb="FF9C0006"/>
      </font>
      <fill>
        <patternFill>
          <bgColor rgb="FFFFC7CE"/>
        </patternFill>
      </fill>
    </dxf>
    <dxf>
      <font>
        <color rgb="FF00B050"/>
      </font>
      <fill>
        <patternFill>
          <bgColor rgb="FF00B050"/>
        </patternFill>
      </fill>
    </dxf>
    <dxf>
      <font>
        <color rgb="FFFF0000"/>
      </font>
      <fill>
        <patternFill>
          <bgColor rgb="FFFF0000"/>
        </patternFill>
      </fill>
    </dxf>
    <dxf>
      <font>
        <color rgb="FF00B050"/>
      </font>
      <fill>
        <patternFill>
          <bgColor rgb="FF00B050"/>
        </patternFill>
      </fill>
    </dxf>
    <dxf>
      <font>
        <color rgb="FFFFC000"/>
      </font>
      <fill>
        <patternFill>
          <bgColor rgb="FFFFC000"/>
        </patternFill>
      </fill>
    </dxf>
    <dxf>
      <font>
        <color rgb="FFFF0000"/>
      </font>
      <fill>
        <patternFill>
          <bgColor rgb="FFFF0000"/>
        </patternFill>
      </fill>
    </dxf>
    <dxf>
      <font>
        <color theme="1" tint="0.499984740745262"/>
      </font>
      <fill>
        <patternFill>
          <bgColor theme="0" tint="-0.499984740745262"/>
        </patternFill>
      </fill>
    </dxf>
    <dxf>
      <font>
        <color theme="0" tint="-0.499984740745262"/>
      </font>
      <fill>
        <patternFill>
          <bgColor theme="0" tint="-0.499984740745262"/>
        </patternFill>
      </fill>
    </dxf>
    <dxf>
      <font>
        <condense val="0"/>
        <extend val="0"/>
        <color rgb="FF9C0006"/>
      </font>
      <fill>
        <patternFill>
          <bgColor rgb="FFFFC7CE"/>
        </patternFill>
      </fill>
    </dxf>
    <dxf>
      <font>
        <color theme="9" tint="-0.24994659260841701"/>
      </font>
      <fill>
        <patternFill>
          <bgColor rgb="FFFFFED8"/>
        </patternFill>
      </fill>
    </dxf>
    <dxf>
      <font>
        <color rgb="FF00B050"/>
      </font>
      <fill>
        <patternFill>
          <bgColor theme="6" tint="0.79998168889431442"/>
        </patternFill>
      </fill>
    </dxf>
    <dxf>
      <font>
        <color rgb="FFFF0000"/>
      </font>
      <fill>
        <patternFill>
          <bgColor theme="5" tint="0.79998168889431442"/>
        </patternFill>
      </fill>
    </dxf>
    <dxf>
      <font>
        <color theme="9" tint="-0.24994659260841701"/>
      </font>
      <fill>
        <patternFill>
          <bgColor rgb="FFFFFED8"/>
        </patternFill>
      </fill>
    </dxf>
    <dxf>
      <font>
        <color rgb="FF00B050"/>
      </font>
      <fill>
        <patternFill>
          <bgColor theme="6" tint="0.79998168889431442"/>
        </patternFill>
      </fill>
    </dxf>
    <dxf>
      <font>
        <color rgb="FFFF0000"/>
      </font>
      <fill>
        <patternFill>
          <bgColor theme="5" tint="0.79998168889431442"/>
        </patternFill>
      </fill>
    </dxf>
  </dxfs>
  <tableStyles count="0" defaultTableStyle="TableStyleMedium9" defaultPivotStyle="PivotStyleLight16"/>
  <colors>
    <mruColors>
      <color rgb="FF00245D"/>
      <color rgb="FFFFFED8"/>
      <color rgb="FF7AC143"/>
      <color rgb="FFD8EDC9"/>
      <color rgb="FFBEE1A3"/>
      <color rgb="FF0046B8"/>
      <color rgb="FFAAD888"/>
      <color rgb="FFA1D47A"/>
      <color rgb="FFABCB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16564</xdr:colOff>
      <xdr:row>0</xdr:row>
      <xdr:rowOff>198781</xdr:rowOff>
    </xdr:from>
    <xdr:to>
      <xdr:col>4</xdr:col>
      <xdr:colOff>861003</xdr:colOff>
      <xdr:row>1</xdr:row>
      <xdr:rowOff>1193004</xdr:rowOff>
    </xdr:to>
    <xdr:grpSp>
      <xdr:nvGrpSpPr>
        <xdr:cNvPr id="13" name="Group 12">
          <a:extLst>
            <a:ext uri="{FF2B5EF4-FFF2-40B4-BE49-F238E27FC236}">
              <a16:creationId xmlns:a16="http://schemas.microsoft.com/office/drawing/2014/main" id="{00000000-0008-0000-0000-00000D000000}"/>
            </a:ext>
          </a:extLst>
        </xdr:cNvPr>
        <xdr:cNvGrpSpPr/>
      </xdr:nvGrpSpPr>
      <xdr:grpSpPr>
        <a:xfrm>
          <a:off x="159439" y="201956"/>
          <a:ext cx="2562114" cy="1190279"/>
          <a:chOff x="3606454" y="2320580"/>
          <a:chExt cx="2476113" cy="1193006"/>
        </a:xfrm>
      </xdr:grpSpPr>
      <xdr:sp macro="" textlink="">
        <xdr:nvSpPr>
          <xdr:cNvPr id="14" name="Rectangle 13">
            <a:extLst>
              <a:ext uri="{FF2B5EF4-FFF2-40B4-BE49-F238E27FC236}">
                <a16:creationId xmlns:a16="http://schemas.microsoft.com/office/drawing/2014/main" id="{00000000-0008-0000-0000-00000E000000}"/>
              </a:ext>
            </a:extLst>
          </xdr:cNvPr>
          <xdr:cNvSpPr/>
        </xdr:nvSpPr>
        <xdr:spPr>
          <a:xfrm>
            <a:off x="3606454" y="2320580"/>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15" name="Picture 14" descr="ENW-logo_white.png">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mc:AlternateContent xmlns:mc="http://schemas.openxmlformats.org/markup-compatibility/2006">
    <mc:Choice xmlns:a14="http://schemas.microsoft.com/office/drawing/2010/main" Requires="a14">
      <xdr:twoCellAnchor editAs="oneCell">
        <xdr:from>
          <xdr:col>10</xdr:col>
          <xdr:colOff>450850</xdr:colOff>
          <xdr:row>5</xdr:row>
          <xdr:rowOff>546100</xdr:rowOff>
        </xdr:from>
        <xdr:to>
          <xdr:col>12</xdr:col>
          <xdr:colOff>28575</xdr:colOff>
          <xdr:row>5</xdr:row>
          <xdr:rowOff>1228725</xdr:rowOff>
        </xdr:to>
        <xdr:sp macro="" textlink="">
          <xdr:nvSpPr>
            <xdr:cNvPr id="7186" name="Object 18" hidden="1">
              <a:extLst>
                <a:ext uri="{63B3BB69-23CF-44E3-9099-C40C66FF867C}">
                  <a14:compatExt spid="_x0000_s7186"/>
                </a:ext>
                <a:ext uri="{FF2B5EF4-FFF2-40B4-BE49-F238E27FC236}">
                  <a16:creationId xmlns:a16="http://schemas.microsoft.com/office/drawing/2014/main" id="{00000000-0008-0000-0000-000012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0</xdr:colOff>
      <xdr:row>1</xdr:row>
      <xdr:rowOff>0</xdr:rowOff>
    </xdr:from>
    <xdr:to>
      <xdr:col>3</xdr:col>
      <xdr:colOff>1415008</xdr:colOff>
      <xdr:row>1</xdr:row>
      <xdr:rowOff>1193006</xdr:rowOff>
    </xdr:to>
    <xdr:grpSp>
      <xdr:nvGrpSpPr>
        <xdr:cNvPr id="8" name="Group 7">
          <a:extLst>
            <a:ext uri="{FF2B5EF4-FFF2-40B4-BE49-F238E27FC236}">
              <a16:creationId xmlns:a16="http://schemas.microsoft.com/office/drawing/2014/main" id="{00000000-0008-0000-0100-000008000000}"/>
            </a:ext>
          </a:extLst>
        </xdr:cNvPr>
        <xdr:cNvGrpSpPr/>
      </xdr:nvGrpSpPr>
      <xdr:grpSpPr>
        <a:xfrm>
          <a:off x="153865" y="197827"/>
          <a:ext cx="2539203" cy="1189831"/>
          <a:chOff x="3614737" y="2328863"/>
          <a:chExt cx="2476113" cy="1193006"/>
        </a:xfrm>
      </xdr:grpSpPr>
      <xdr:sp macro="" textlink="">
        <xdr:nvSpPr>
          <xdr:cNvPr id="9" name="Rectangle 8">
            <a:extLst>
              <a:ext uri="{FF2B5EF4-FFF2-40B4-BE49-F238E27FC236}">
                <a16:creationId xmlns:a16="http://schemas.microsoft.com/office/drawing/2014/main" id="{00000000-0008-0000-0100-000009000000}"/>
              </a:ext>
            </a:extLst>
          </xdr:cNvPr>
          <xdr:cNvSpPr/>
        </xdr:nvSpPr>
        <xdr:spPr>
          <a:xfrm>
            <a:off x="3614737" y="2328863"/>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10" name="Picture 9" descr="ENW-logo_white.png">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1</xdr:row>
      <xdr:rowOff>0</xdr:rowOff>
    </xdr:from>
    <xdr:to>
      <xdr:col>3</xdr:col>
      <xdr:colOff>986383</xdr:colOff>
      <xdr:row>1</xdr:row>
      <xdr:rowOff>1193006</xdr:rowOff>
    </xdr:to>
    <xdr:grpSp>
      <xdr:nvGrpSpPr>
        <xdr:cNvPr id="8" name="Group 7">
          <a:extLst>
            <a:ext uri="{FF2B5EF4-FFF2-40B4-BE49-F238E27FC236}">
              <a16:creationId xmlns:a16="http://schemas.microsoft.com/office/drawing/2014/main" id="{00000000-0008-0000-0200-000008000000}"/>
            </a:ext>
          </a:extLst>
        </xdr:cNvPr>
        <xdr:cNvGrpSpPr/>
      </xdr:nvGrpSpPr>
      <xdr:grpSpPr>
        <a:xfrm>
          <a:off x="149087" y="182217"/>
          <a:ext cx="2548621" cy="1189831"/>
          <a:chOff x="3614737" y="2328863"/>
          <a:chExt cx="2476113" cy="1193006"/>
        </a:xfrm>
      </xdr:grpSpPr>
      <xdr:sp macro="" textlink="">
        <xdr:nvSpPr>
          <xdr:cNvPr id="9" name="Rectangle 8">
            <a:extLst>
              <a:ext uri="{FF2B5EF4-FFF2-40B4-BE49-F238E27FC236}">
                <a16:creationId xmlns:a16="http://schemas.microsoft.com/office/drawing/2014/main" id="{00000000-0008-0000-0200-000009000000}"/>
              </a:ext>
            </a:extLst>
          </xdr:cNvPr>
          <xdr:cNvSpPr/>
        </xdr:nvSpPr>
        <xdr:spPr>
          <a:xfrm>
            <a:off x="3614737" y="2328863"/>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10" name="Picture 9" descr="ENW-logo_white.png">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1</xdr:row>
      <xdr:rowOff>0</xdr:rowOff>
    </xdr:from>
    <xdr:to>
      <xdr:col>2</xdr:col>
      <xdr:colOff>243433</xdr:colOff>
      <xdr:row>1</xdr:row>
      <xdr:rowOff>1193006</xdr:rowOff>
    </xdr:to>
    <xdr:grpSp>
      <xdr:nvGrpSpPr>
        <xdr:cNvPr id="8" name="Group 7">
          <a:extLst>
            <a:ext uri="{FF2B5EF4-FFF2-40B4-BE49-F238E27FC236}">
              <a16:creationId xmlns:a16="http://schemas.microsoft.com/office/drawing/2014/main" id="{00000000-0008-0000-0300-000008000000}"/>
            </a:ext>
          </a:extLst>
        </xdr:cNvPr>
        <xdr:cNvGrpSpPr/>
      </xdr:nvGrpSpPr>
      <xdr:grpSpPr>
        <a:xfrm>
          <a:off x="152400" y="161925"/>
          <a:ext cx="2583408" cy="1189831"/>
          <a:chOff x="3614737" y="2328863"/>
          <a:chExt cx="2476113" cy="1193006"/>
        </a:xfrm>
      </xdr:grpSpPr>
      <xdr:sp macro="" textlink="">
        <xdr:nvSpPr>
          <xdr:cNvPr id="9" name="Rectangle 8">
            <a:extLst>
              <a:ext uri="{FF2B5EF4-FFF2-40B4-BE49-F238E27FC236}">
                <a16:creationId xmlns:a16="http://schemas.microsoft.com/office/drawing/2014/main" id="{00000000-0008-0000-0300-000009000000}"/>
              </a:ext>
            </a:extLst>
          </xdr:cNvPr>
          <xdr:cNvSpPr/>
        </xdr:nvSpPr>
        <xdr:spPr>
          <a:xfrm>
            <a:off x="3614737" y="2328863"/>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10" name="Picture 9" descr="ENW-logo_white.png">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xdr:row>
      <xdr:rowOff>0</xdr:rowOff>
    </xdr:from>
    <xdr:to>
      <xdr:col>3</xdr:col>
      <xdr:colOff>64840</xdr:colOff>
      <xdr:row>1</xdr:row>
      <xdr:rowOff>1193006</xdr:rowOff>
    </xdr:to>
    <xdr:grpSp>
      <xdr:nvGrpSpPr>
        <xdr:cNvPr id="5" name="Group 4">
          <a:extLst>
            <a:ext uri="{FF2B5EF4-FFF2-40B4-BE49-F238E27FC236}">
              <a16:creationId xmlns:a16="http://schemas.microsoft.com/office/drawing/2014/main" id="{00000000-0008-0000-0400-000005000000}"/>
            </a:ext>
          </a:extLst>
        </xdr:cNvPr>
        <xdr:cNvGrpSpPr/>
      </xdr:nvGrpSpPr>
      <xdr:grpSpPr>
        <a:xfrm>
          <a:off x="171450" y="161925"/>
          <a:ext cx="2592140" cy="1189831"/>
          <a:chOff x="3614737" y="2328863"/>
          <a:chExt cx="2476113" cy="1193006"/>
        </a:xfrm>
      </xdr:grpSpPr>
      <xdr:sp macro="" textlink="">
        <xdr:nvSpPr>
          <xdr:cNvPr id="6" name="Rectangle 5">
            <a:extLst>
              <a:ext uri="{FF2B5EF4-FFF2-40B4-BE49-F238E27FC236}">
                <a16:creationId xmlns:a16="http://schemas.microsoft.com/office/drawing/2014/main" id="{00000000-0008-0000-0400-000006000000}"/>
              </a:ext>
            </a:extLst>
          </xdr:cNvPr>
          <xdr:cNvSpPr/>
        </xdr:nvSpPr>
        <xdr:spPr>
          <a:xfrm>
            <a:off x="3614737" y="2328863"/>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7" name="Picture 6" descr="ENW-logo_white.png">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114300</xdr:colOff>
      <xdr:row>1</xdr:row>
      <xdr:rowOff>25400</xdr:rowOff>
    </xdr:from>
    <xdr:to>
      <xdr:col>2</xdr:col>
      <xdr:colOff>31750</xdr:colOff>
      <xdr:row>2</xdr:row>
      <xdr:rowOff>31750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749300" y="192136"/>
          <a:ext cx="2685184" cy="1260378"/>
          <a:chOff x="3614737" y="2328863"/>
          <a:chExt cx="2476113" cy="1193006"/>
        </a:xfrm>
      </xdr:grpSpPr>
      <xdr:sp macro="" textlink="">
        <xdr:nvSpPr>
          <xdr:cNvPr id="3" name="Rectangle 2">
            <a:extLst>
              <a:ext uri="{FF2B5EF4-FFF2-40B4-BE49-F238E27FC236}">
                <a16:creationId xmlns:a16="http://schemas.microsoft.com/office/drawing/2014/main" id="{00000000-0008-0000-0500-000003000000}"/>
              </a:ext>
            </a:extLst>
          </xdr:cNvPr>
          <xdr:cNvSpPr/>
        </xdr:nvSpPr>
        <xdr:spPr>
          <a:xfrm>
            <a:off x="3614737" y="2328863"/>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4" name="Picture 3" descr="ENW-logo_white.png">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1</xdr:row>
      <xdr:rowOff>0</xdr:rowOff>
    </xdr:from>
    <xdr:to>
      <xdr:col>1</xdr:col>
      <xdr:colOff>2558939</xdr:colOff>
      <xdr:row>1</xdr:row>
      <xdr:rowOff>1192661</xdr:rowOff>
    </xdr:to>
    <xdr:grpSp>
      <xdr:nvGrpSpPr>
        <xdr:cNvPr id="11" name="Group 10">
          <a:extLst>
            <a:ext uri="{FF2B5EF4-FFF2-40B4-BE49-F238E27FC236}">
              <a16:creationId xmlns:a16="http://schemas.microsoft.com/office/drawing/2014/main" id="{00000000-0008-0000-0600-00000B000000}"/>
            </a:ext>
          </a:extLst>
        </xdr:cNvPr>
        <xdr:cNvGrpSpPr/>
      </xdr:nvGrpSpPr>
      <xdr:grpSpPr>
        <a:xfrm>
          <a:off x="152400" y="180975"/>
          <a:ext cx="2562114" cy="1189486"/>
          <a:chOff x="3606454" y="2320580"/>
          <a:chExt cx="2476113" cy="1193006"/>
        </a:xfrm>
      </xdr:grpSpPr>
      <xdr:sp macro="" textlink="">
        <xdr:nvSpPr>
          <xdr:cNvPr id="12" name="Rectangle 11">
            <a:extLst>
              <a:ext uri="{FF2B5EF4-FFF2-40B4-BE49-F238E27FC236}">
                <a16:creationId xmlns:a16="http://schemas.microsoft.com/office/drawing/2014/main" id="{00000000-0008-0000-0600-00000C000000}"/>
              </a:ext>
            </a:extLst>
          </xdr:cNvPr>
          <xdr:cNvSpPr/>
        </xdr:nvSpPr>
        <xdr:spPr>
          <a:xfrm>
            <a:off x="3606454" y="2320580"/>
            <a:ext cx="2476113" cy="1193006"/>
          </a:xfrm>
          <a:prstGeom prst="rect">
            <a:avLst/>
          </a:prstGeom>
          <a:solidFill>
            <a:srgbClr val="00245D"/>
          </a:solidFill>
          <a:ln>
            <a:solidFill>
              <a:srgbClr val="00245D"/>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GB"/>
          </a:p>
        </xdr:txBody>
      </xdr:sp>
      <xdr:pic>
        <xdr:nvPicPr>
          <xdr:cNvPr id="13" name="Picture 12" descr="ENW-logo_white.png">
            <a:extLst>
              <a:ext uri="{FF2B5EF4-FFF2-40B4-BE49-F238E27FC236}">
                <a16:creationId xmlns:a16="http://schemas.microsoft.com/office/drawing/2014/main" id="{00000000-0008-0000-0600-00000D000000}"/>
              </a:ext>
            </a:extLst>
          </xdr:cNvPr>
          <xdr:cNvPicPr>
            <a:picLocks noChangeAspect="1"/>
          </xdr:cNvPicPr>
        </xdr:nvPicPr>
        <xdr:blipFill>
          <a:blip xmlns:r="http://schemas.openxmlformats.org/officeDocument/2006/relationships" r:embed="rId1" cstate="print"/>
          <a:stretch>
            <a:fillRect/>
          </a:stretch>
        </xdr:blipFill>
        <xdr:spPr>
          <a:xfrm>
            <a:off x="3838696" y="2507611"/>
            <a:ext cx="1991140" cy="876102"/>
          </a:xfrm>
          <a:prstGeom prst="rect">
            <a:avLst/>
          </a:prstGeom>
        </xdr:spPr>
      </xdr:pic>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enwl.co.uk/get-connected/network-information/heatmap-tool/" TargetMode="External"/><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0" tint="-0.14999847407452621"/>
  </sheetPr>
  <dimension ref="B1:P24"/>
  <sheetViews>
    <sheetView tabSelected="1" zoomScale="80" zoomScaleNormal="80" workbookViewId="0">
      <selection activeCell="N16" sqref="N16:N17"/>
    </sheetView>
  </sheetViews>
  <sheetFormatPr defaultColWidth="9.1796875" defaultRowHeight="13" x14ac:dyDescent="0.3"/>
  <cols>
    <col min="1" max="1" width="2" style="1" bestFit="1" customWidth="1"/>
    <col min="2" max="2" width="3.81640625" style="1" customWidth="1"/>
    <col min="3" max="3" width="16.453125" style="1" customWidth="1"/>
    <col min="4" max="4" width="4.1796875" style="1" customWidth="1"/>
    <col min="5" max="5" width="16.1796875" style="1" customWidth="1"/>
    <col min="6" max="6" width="2.81640625" style="1" customWidth="1"/>
    <col min="7" max="7" width="16" style="1" customWidth="1"/>
    <col min="8" max="8" width="19.1796875" style="1" customWidth="1"/>
    <col min="9" max="9" width="12.1796875" style="1" customWidth="1"/>
    <col min="10" max="10" width="5.54296875" style="1" customWidth="1"/>
    <col min="11" max="11" width="9.1796875" style="1"/>
    <col min="12" max="12" width="10.1796875" style="1" customWidth="1"/>
    <col min="13" max="13" width="7.1796875" style="1" customWidth="1"/>
    <col min="14" max="14" width="29.1796875" style="1" bestFit="1" customWidth="1"/>
    <col min="15" max="15" width="9.81640625" style="1" bestFit="1" customWidth="1"/>
    <col min="16" max="16" width="10.453125" style="1" bestFit="1" customWidth="1"/>
    <col min="17" max="16384" width="9.1796875" style="1"/>
  </cols>
  <sheetData>
    <row r="1" spans="2:16" ht="15.75" customHeight="1" x14ac:dyDescent="0.3"/>
    <row r="2" spans="2:16" ht="102" customHeight="1" x14ac:dyDescent="0.3"/>
    <row r="4" spans="2:16" ht="23.5" x14ac:dyDescent="0.3">
      <c r="B4" s="105" t="s">
        <v>461</v>
      </c>
      <c r="C4" s="106"/>
      <c r="D4" s="106"/>
      <c r="E4" s="106"/>
      <c r="F4" s="106"/>
      <c r="G4" s="106"/>
      <c r="H4" s="106"/>
      <c r="I4" s="106"/>
      <c r="J4" s="106"/>
      <c r="K4" s="106"/>
      <c r="L4" s="106"/>
      <c r="M4" s="106"/>
      <c r="N4" s="107"/>
    </row>
    <row r="5" spans="2:16" x14ac:dyDescent="0.3">
      <c r="B5" s="19"/>
      <c r="N5" s="20"/>
    </row>
    <row r="6" spans="2:16" ht="151.5" customHeight="1" x14ac:dyDescent="0.3">
      <c r="B6" s="103" t="s">
        <v>465</v>
      </c>
      <c r="C6" s="104"/>
      <c r="D6" s="104"/>
      <c r="E6" s="104"/>
      <c r="F6" s="104"/>
      <c r="G6" s="104"/>
      <c r="H6" s="104"/>
      <c r="I6" s="104"/>
      <c r="J6" s="4"/>
      <c r="K6" s="79"/>
      <c r="L6" s="80"/>
      <c r="M6" s="81"/>
      <c r="N6" s="21"/>
    </row>
    <row r="7" spans="2:16" x14ac:dyDescent="0.3">
      <c r="B7" s="22"/>
      <c r="C7" s="23"/>
      <c r="D7" s="23"/>
      <c r="E7" s="23"/>
      <c r="F7" s="23"/>
      <c r="G7" s="23"/>
      <c r="H7" s="23"/>
      <c r="I7" s="23"/>
      <c r="J7" s="23"/>
      <c r="K7" s="23"/>
      <c r="L7" s="23"/>
      <c r="M7" s="23"/>
      <c r="N7" s="24"/>
    </row>
    <row r="9" spans="2:16" ht="23.5" x14ac:dyDescent="0.3">
      <c r="B9" s="105" t="s">
        <v>462</v>
      </c>
      <c r="C9" s="106"/>
      <c r="D9" s="106"/>
      <c r="E9" s="106"/>
      <c r="F9" s="106"/>
      <c r="G9" s="106"/>
      <c r="H9" s="106"/>
      <c r="I9" s="106"/>
      <c r="J9" s="106"/>
      <c r="K9" s="106"/>
      <c r="L9" s="106"/>
      <c r="M9" s="106"/>
      <c r="N9" s="107"/>
    </row>
    <row r="10" spans="2:16" x14ac:dyDescent="0.3">
      <c r="B10" s="19"/>
      <c r="N10" s="20"/>
    </row>
    <row r="11" spans="2:16" x14ac:dyDescent="0.3">
      <c r="B11" s="19" t="s">
        <v>502</v>
      </c>
      <c r="N11" s="20"/>
    </row>
    <row r="12" spans="2:16" x14ac:dyDescent="0.3">
      <c r="B12" s="115" t="s">
        <v>503</v>
      </c>
      <c r="C12" s="116"/>
      <c r="D12" s="116"/>
      <c r="E12" s="116"/>
      <c r="N12" s="20"/>
    </row>
    <row r="13" spans="2:16" x14ac:dyDescent="0.3">
      <c r="B13" s="25"/>
      <c r="C13" s="26"/>
      <c r="D13" s="26"/>
      <c r="E13" s="26"/>
      <c r="F13" s="26"/>
      <c r="G13" s="26"/>
      <c r="H13" s="26"/>
      <c r="I13" s="26"/>
      <c r="J13" s="26"/>
      <c r="K13" s="26"/>
      <c r="L13" s="26"/>
      <c r="M13" s="26"/>
      <c r="N13" s="27"/>
    </row>
    <row r="16" spans="2:16" ht="12.75" customHeight="1" x14ac:dyDescent="0.3">
      <c r="L16" s="108" t="s">
        <v>581</v>
      </c>
      <c r="M16" s="109"/>
      <c r="N16" s="114">
        <v>45996</v>
      </c>
      <c r="P16" s="41"/>
    </row>
    <row r="17" spans="12:14" ht="12.75" customHeight="1" x14ac:dyDescent="0.3">
      <c r="L17" s="110"/>
      <c r="M17" s="111"/>
      <c r="N17" s="114"/>
    </row>
    <row r="18" spans="12:14" x14ac:dyDescent="0.3">
      <c r="L18" s="112"/>
      <c r="M18" s="113"/>
      <c r="N18" s="40" t="str">
        <f ca="1">IF(TODAY()-N16&lt;=1,"This version is 1 day old",CONCATENATE("This version is ",TODAY()-N16," days old"))</f>
        <v>This version is 1 day old</v>
      </c>
    </row>
    <row r="19" spans="12:14" ht="12.75" customHeight="1" x14ac:dyDescent="0.3">
      <c r="L19" s="94" t="s">
        <v>582</v>
      </c>
      <c r="M19" s="95"/>
      <c r="N19" s="96"/>
    </row>
    <row r="20" spans="12:14" ht="15.75" customHeight="1" x14ac:dyDescent="0.3">
      <c r="L20" s="97"/>
      <c r="M20" s="98"/>
      <c r="N20" s="99"/>
    </row>
    <row r="21" spans="12:14" ht="12.75" customHeight="1" x14ac:dyDescent="0.3">
      <c r="L21" s="100" t="s">
        <v>583</v>
      </c>
      <c r="M21" s="100"/>
      <c r="N21" s="101">
        <v>45634</v>
      </c>
    </row>
    <row r="22" spans="12:14" x14ac:dyDescent="0.3">
      <c r="L22" s="100"/>
      <c r="M22" s="100"/>
      <c r="N22" s="102"/>
    </row>
    <row r="23" spans="12:14" x14ac:dyDescent="0.3">
      <c r="L23" s="100"/>
      <c r="M23" s="100"/>
      <c r="N23" s="40" t="str">
        <f ca="1">IF(TODAY()-N21&lt;=1,"This version is 1 day old",CONCATENATE("This version is ",TODAY()-N21," days old"))</f>
        <v>This version is 362 days old</v>
      </c>
    </row>
    <row r="24" spans="12:14" x14ac:dyDescent="0.3">
      <c r="N24" s="76"/>
    </row>
  </sheetData>
  <sheetProtection algorithmName="SHA-512" hashValue="EVogaRpjhg3oG3uEd3fFSjS9cYI8xgIKnMqWBrnWsTbm6RqcS344P/j+EgFOfLGMT/iUCOFxQNKbJlw6SWjnyg==" saltValue="rF2jJK17borAJX//QZRqug==" spinCount="100000" sheet="1" objects="1" scenarios="1"/>
  <mergeCells count="9">
    <mergeCell ref="L19:N20"/>
    <mergeCell ref="L21:M23"/>
    <mergeCell ref="N21:N22"/>
    <mergeCell ref="B6:I6"/>
    <mergeCell ref="B4:N4"/>
    <mergeCell ref="B9:N9"/>
    <mergeCell ref="L16:M18"/>
    <mergeCell ref="N16:N17"/>
    <mergeCell ref="B12:E12"/>
  </mergeCells>
  <conditionalFormatting sqref="N18">
    <cfRule type="expression" dxfId="19" priority="21">
      <formula>(TODAY()-N16)&gt;42</formula>
    </cfRule>
    <cfRule type="expression" dxfId="18" priority="22">
      <formula>(TODAY()-N16)&lt;31</formula>
    </cfRule>
    <cfRule type="expression" dxfId="17" priority="23">
      <formula>(TODAY()-N16)&gt;31</formula>
    </cfRule>
  </conditionalFormatting>
  <conditionalFormatting sqref="N23">
    <cfRule type="expression" dxfId="16" priority="1">
      <formula>(TODAY()-N21)&gt;104</formula>
    </cfRule>
    <cfRule type="expression" dxfId="15" priority="2">
      <formula>(TODAY()-N21)&lt;=90</formula>
    </cfRule>
    <cfRule type="expression" dxfId="14" priority="3">
      <formula>(TODAY()-N21)&gt;90</formula>
    </cfRule>
  </conditionalFormatting>
  <hyperlinks>
    <hyperlink ref="B12" r:id="rId1" xr:uid="{ED3E3112-AEBF-4BC4-A827-59EA1DFA71A2}"/>
  </hyperlinks>
  <pageMargins left="0.7" right="0.7" top="0.75" bottom="0.75" header="0.3" footer="0.3"/>
  <pageSetup paperSize="9" orientation="portrait" verticalDpi="0" r:id="rId2"/>
  <drawing r:id="rId3"/>
  <legacyDrawing r:id="rId4"/>
  <oleObjects>
    <mc:AlternateContent xmlns:mc="http://schemas.openxmlformats.org/markup-compatibility/2006">
      <mc:Choice Requires="x14">
        <oleObject progId="Acrobat Document" dvAspect="DVASPECT_ICON" shapeId="7186" r:id="rId5">
          <objectPr locked="0" defaultSize="0" r:id="rId6">
            <anchor moveWithCells="1">
              <from>
                <xdr:col>10</xdr:col>
                <xdr:colOff>450850</xdr:colOff>
                <xdr:row>5</xdr:row>
                <xdr:rowOff>546100</xdr:rowOff>
              </from>
              <to>
                <xdr:col>12</xdr:col>
                <xdr:colOff>31750</xdr:colOff>
                <xdr:row>5</xdr:row>
                <xdr:rowOff>1231900</xdr:rowOff>
              </to>
            </anchor>
          </objectPr>
        </oleObject>
      </mc:Choice>
      <mc:Fallback>
        <oleObject progId="Acrobat Document" dvAspect="DVASPECT_ICON" shapeId="7186" r:id="rId5"/>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499984740745262"/>
  </sheetPr>
  <dimension ref="B1:AH38"/>
  <sheetViews>
    <sheetView topLeftCell="A4" zoomScale="130" zoomScaleNormal="130" workbookViewId="0">
      <selection activeCell="D12" sqref="D12:G12"/>
    </sheetView>
  </sheetViews>
  <sheetFormatPr defaultColWidth="9.1796875" defaultRowHeight="13" x14ac:dyDescent="0.3"/>
  <cols>
    <col min="1" max="1" width="2.1796875" style="1" customWidth="1"/>
    <col min="2" max="2" width="5" style="1" customWidth="1"/>
    <col min="3" max="3" width="11" style="1" customWidth="1"/>
    <col min="4" max="4" width="29.1796875" style="1" bestFit="1" customWidth="1"/>
    <col min="5" max="6" width="29.1796875" style="1" hidden="1" customWidth="1"/>
    <col min="7" max="7" width="20.81640625" style="1" bestFit="1" customWidth="1"/>
    <col min="8" max="9" width="20.81640625" style="1" hidden="1" customWidth="1"/>
    <col min="10" max="10" width="19.81640625" style="1" bestFit="1" customWidth="1"/>
    <col min="11" max="12" width="19.81640625" style="1" hidden="1" customWidth="1"/>
    <col min="13" max="15" width="12.54296875" style="1" customWidth="1"/>
    <col min="16" max="16" width="15.1796875" style="1" customWidth="1"/>
    <col min="17" max="17" width="12.54296875" style="1" hidden="1" customWidth="1"/>
    <col min="18" max="18" width="14.453125" style="1" hidden="1" customWidth="1"/>
    <col min="19" max="19" width="13" style="1" customWidth="1"/>
    <col min="20" max="20" width="18.81640625" style="1" customWidth="1"/>
    <col min="21" max="21" width="2.54296875" style="1" customWidth="1"/>
    <col min="22" max="22" width="16.1796875" style="1" customWidth="1"/>
    <col min="23" max="23" width="14.453125" style="1" customWidth="1"/>
    <col min="24" max="24" width="20.81640625" style="1" customWidth="1"/>
    <col min="25" max="25" width="35.1796875" style="1" customWidth="1"/>
    <col min="26" max="26" width="2.54296875" style="1" customWidth="1"/>
    <col min="27" max="27" width="15.1796875" style="1" customWidth="1"/>
    <col min="28" max="28" width="33.453125" style="1" bestFit="1" customWidth="1"/>
    <col min="29" max="29" width="2.1796875" style="1" bestFit="1" customWidth="1"/>
    <col min="30" max="16384" width="9.1796875" style="1"/>
  </cols>
  <sheetData>
    <row r="1" spans="2:34" ht="15.75" customHeight="1" x14ac:dyDescent="0.3"/>
    <row r="2" spans="2:34" ht="98.25" customHeight="1" x14ac:dyDescent="0.6">
      <c r="J2" s="3"/>
      <c r="K2" s="3"/>
      <c r="L2" s="3"/>
      <c r="M2" s="3"/>
      <c r="V2" s="37"/>
      <c r="W2" s="37"/>
    </row>
    <row r="3" spans="2:34" ht="14.25" customHeight="1" x14ac:dyDescent="0.3">
      <c r="J3" s="10"/>
      <c r="K3" s="10"/>
      <c r="L3" s="10"/>
      <c r="M3" s="10"/>
      <c r="V3" s="37"/>
      <c r="W3" s="37"/>
    </row>
    <row r="4" spans="2:34" ht="23.25" customHeight="1" x14ac:dyDescent="0.3">
      <c r="B4" s="121" t="s">
        <v>469</v>
      </c>
      <c r="C4" s="122"/>
      <c r="D4" s="122"/>
      <c r="E4" s="122"/>
      <c r="F4" s="122"/>
      <c r="G4" s="122"/>
      <c r="H4" s="122"/>
      <c r="I4" s="122"/>
      <c r="J4" s="122"/>
      <c r="K4" s="122"/>
      <c r="L4" s="122"/>
      <c r="M4" s="122"/>
      <c r="N4" s="122"/>
      <c r="O4" s="122"/>
      <c r="P4" s="122"/>
      <c r="Q4" s="122"/>
      <c r="R4" s="122"/>
      <c r="S4" s="122"/>
      <c r="T4" s="122"/>
      <c r="U4" s="122"/>
      <c r="V4" s="122"/>
      <c r="W4" s="122"/>
      <c r="X4" s="122"/>
      <c r="Y4" s="122"/>
      <c r="Z4" s="37"/>
    </row>
    <row r="5" spans="2:34" ht="12.75" customHeight="1" x14ac:dyDescent="0.3">
      <c r="B5" s="123" t="s">
        <v>584</v>
      </c>
      <c r="C5" s="124"/>
      <c r="D5" s="124"/>
      <c r="E5" s="124"/>
      <c r="F5" s="124"/>
      <c r="G5" s="124"/>
      <c r="H5" s="124"/>
      <c r="I5" s="124"/>
      <c r="J5" s="124"/>
      <c r="K5" s="124"/>
      <c r="L5" s="124"/>
      <c r="M5" s="124"/>
      <c r="N5" s="124"/>
      <c r="O5" s="124"/>
      <c r="P5" s="124"/>
      <c r="Q5" s="124"/>
      <c r="R5" s="124"/>
      <c r="S5" s="124"/>
      <c r="T5" s="124"/>
      <c r="U5" s="124"/>
      <c r="V5" s="124"/>
      <c r="W5" s="124"/>
      <c r="X5" s="124"/>
      <c r="Y5" s="124"/>
    </row>
    <row r="6" spans="2:34" ht="12.75" customHeight="1" x14ac:dyDescent="0.3">
      <c r="B6" s="124"/>
      <c r="C6" s="124"/>
      <c r="D6" s="124"/>
      <c r="E6" s="124"/>
      <c r="F6" s="124"/>
      <c r="G6" s="124"/>
      <c r="H6" s="124"/>
      <c r="I6" s="124"/>
      <c r="J6" s="124"/>
      <c r="K6" s="124"/>
      <c r="L6" s="124"/>
      <c r="M6" s="124"/>
      <c r="N6" s="124"/>
      <c r="O6" s="124"/>
      <c r="P6" s="124"/>
      <c r="Q6" s="124"/>
      <c r="R6" s="124"/>
      <c r="S6" s="124"/>
      <c r="T6" s="124"/>
      <c r="U6" s="124"/>
      <c r="V6" s="124"/>
      <c r="W6" s="124"/>
      <c r="X6" s="124"/>
      <c r="Y6" s="124"/>
      <c r="Z6" s="37"/>
    </row>
    <row r="7" spans="2:34" ht="21" customHeight="1" x14ac:dyDescent="0.3">
      <c r="B7" s="124"/>
      <c r="C7" s="124"/>
      <c r="D7" s="124"/>
      <c r="E7" s="124"/>
      <c r="F7" s="124"/>
      <c r="G7" s="124"/>
      <c r="H7" s="124"/>
      <c r="I7" s="124"/>
      <c r="J7" s="124"/>
      <c r="K7" s="124"/>
      <c r="L7" s="124"/>
      <c r="M7" s="124"/>
      <c r="N7" s="124"/>
      <c r="O7" s="124"/>
      <c r="P7" s="124"/>
      <c r="Q7" s="124"/>
      <c r="R7" s="124"/>
      <c r="S7" s="124"/>
      <c r="T7" s="124"/>
      <c r="U7" s="124"/>
      <c r="V7" s="124"/>
      <c r="W7" s="124"/>
      <c r="X7" s="124"/>
      <c r="Y7" s="124"/>
      <c r="Z7" s="39"/>
    </row>
    <row r="8" spans="2:34" ht="12.75" customHeight="1" x14ac:dyDescent="0.3">
      <c r="B8" s="124"/>
      <c r="C8" s="124"/>
      <c r="D8" s="124"/>
      <c r="E8" s="124"/>
      <c r="F8" s="124"/>
      <c r="G8" s="124"/>
      <c r="H8" s="124"/>
      <c r="I8" s="124"/>
      <c r="J8" s="124"/>
      <c r="K8" s="124"/>
      <c r="L8" s="124"/>
      <c r="M8" s="124"/>
      <c r="N8" s="124"/>
      <c r="O8" s="124"/>
      <c r="P8" s="124"/>
      <c r="Q8" s="124"/>
      <c r="R8" s="124"/>
      <c r="S8" s="124"/>
      <c r="T8" s="124"/>
      <c r="U8" s="124"/>
      <c r="V8" s="124"/>
      <c r="W8" s="124"/>
      <c r="X8" s="124"/>
      <c r="Y8" s="124"/>
      <c r="Z8" s="39"/>
    </row>
    <row r="9" spans="2:34" ht="27.75" customHeight="1" x14ac:dyDescent="0.3">
      <c r="B9" s="124"/>
      <c r="C9" s="124"/>
      <c r="D9" s="124"/>
      <c r="E9" s="124"/>
      <c r="F9" s="124"/>
      <c r="G9" s="124"/>
      <c r="H9" s="124"/>
      <c r="I9" s="124"/>
      <c r="J9" s="124"/>
      <c r="K9" s="124"/>
      <c r="L9" s="124"/>
      <c r="M9" s="124"/>
      <c r="N9" s="124"/>
      <c r="O9" s="124"/>
      <c r="P9" s="124"/>
      <c r="Q9" s="124"/>
      <c r="R9" s="124"/>
      <c r="S9" s="124"/>
      <c r="T9" s="124"/>
      <c r="U9" s="124"/>
      <c r="V9" s="124"/>
      <c r="W9" s="124"/>
      <c r="X9" s="124"/>
      <c r="Y9" s="124"/>
      <c r="Z9" s="39"/>
    </row>
    <row r="11" spans="2:34" ht="23.25" customHeight="1" x14ac:dyDescent="0.3">
      <c r="B11" s="131" t="s">
        <v>463</v>
      </c>
      <c r="C11" s="131"/>
      <c r="D11" s="131"/>
      <c r="E11" s="131"/>
      <c r="F11" s="131"/>
      <c r="G11" s="131"/>
      <c r="H11" s="131"/>
      <c r="I11" s="131"/>
      <c r="J11" s="131"/>
      <c r="K11" s="131"/>
      <c r="L11" s="131"/>
      <c r="M11" s="131"/>
      <c r="N11" s="131"/>
      <c r="O11" s="131"/>
      <c r="P11" s="131"/>
      <c r="Q11" s="131"/>
      <c r="R11" s="131"/>
      <c r="S11" s="131"/>
      <c r="T11" s="131"/>
      <c r="U11" s="37"/>
      <c r="V11" s="118" t="s">
        <v>568</v>
      </c>
      <c r="W11" s="118"/>
      <c r="X11" s="118"/>
      <c r="Y11" s="118"/>
      <c r="Z11" s="37"/>
    </row>
    <row r="12" spans="2:34" ht="21.75" customHeight="1" x14ac:dyDescent="0.35">
      <c r="B12" s="38" t="s">
        <v>7</v>
      </c>
      <c r="C12" s="38"/>
      <c r="D12" s="128" t="s">
        <v>570</v>
      </c>
      <c r="E12" s="129"/>
      <c r="F12" s="129"/>
      <c r="G12" s="129"/>
      <c r="H12" s="53"/>
      <c r="I12" s="53"/>
      <c r="J12" s="130" t="s">
        <v>471</v>
      </c>
      <c r="K12" s="130"/>
      <c r="L12" s="130"/>
      <c r="M12" s="130"/>
      <c r="N12" s="130"/>
      <c r="O12" s="130"/>
      <c r="P12" s="130"/>
      <c r="Q12" s="130"/>
      <c r="R12" s="130"/>
      <c r="S12" s="130"/>
      <c r="T12" s="130"/>
      <c r="U12" s="37"/>
      <c r="V12" s="75" t="s">
        <v>578</v>
      </c>
      <c r="W12" s="119" t="s">
        <v>574</v>
      </c>
      <c r="X12" s="120"/>
      <c r="Y12" s="75" t="s">
        <v>575</v>
      </c>
      <c r="Z12" s="37"/>
    </row>
    <row r="13" spans="2:34" ht="21.75" customHeight="1" x14ac:dyDescent="0.35">
      <c r="B13" s="38" t="s">
        <v>8</v>
      </c>
      <c r="C13" s="38"/>
      <c r="D13" s="128" t="s">
        <v>570</v>
      </c>
      <c r="E13" s="129"/>
      <c r="F13" s="129"/>
      <c r="G13" s="129"/>
      <c r="H13" s="54"/>
      <c r="I13" s="54"/>
      <c r="J13" s="130"/>
      <c r="K13" s="130"/>
      <c r="L13" s="130"/>
      <c r="M13" s="130"/>
      <c r="N13" s="130"/>
      <c r="O13" s="130"/>
      <c r="P13" s="130"/>
      <c r="Q13" s="130"/>
      <c r="R13" s="130"/>
      <c r="S13" s="130"/>
      <c r="T13" s="130"/>
      <c r="U13" s="37"/>
      <c r="V13" s="29"/>
      <c r="W13" s="126" t="s">
        <v>480</v>
      </c>
      <c r="X13" s="127"/>
      <c r="Y13" s="73" t="s">
        <v>576</v>
      </c>
      <c r="Z13" s="37"/>
    </row>
    <row r="14" spans="2:34" ht="21.75" customHeight="1" x14ac:dyDescent="0.35">
      <c r="B14" s="38" t="s">
        <v>483</v>
      </c>
      <c r="C14" s="38"/>
      <c r="D14" s="129" t="s">
        <v>570</v>
      </c>
      <c r="E14" s="129"/>
      <c r="F14" s="129"/>
      <c r="G14" s="129"/>
      <c r="H14" s="55"/>
      <c r="I14" s="55"/>
      <c r="J14" s="130"/>
      <c r="K14" s="130"/>
      <c r="L14" s="130"/>
      <c r="M14" s="130"/>
      <c r="N14" s="130"/>
      <c r="O14" s="130"/>
      <c r="P14" s="130"/>
      <c r="Q14" s="130"/>
      <c r="R14" s="130"/>
      <c r="S14" s="130"/>
      <c r="T14" s="130"/>
      <c r="U14" s="37"/>
      <c r="V14" s="28"/>
      <c r="W14" s="71" t="s">
        <v>481</v>
      </c>
      <c r="X14" s="72"/>
      <c r="Y14" s="73" t="s">
        <v>440</v>
      </c>
      <c r="Z14" s="37"/>
    </row>
    <row r="15" spans="2:34" ht="21.75" customHeight="1" x14ac:dyDescent="0.3">
      <c r="B15" s="38" t="s">
        <v>427</v>
      </c>
      <c r="C15" s="38"/>
      <c r="D15" s="125" t="s">
        <v>570</v>
      </c>
      <c r="E15" s="125"/>
      <c r="F15" s="125"/>
      <c r="G15" s="125"/>
      <c r="H15" s="56"/>
      <c r="I15" s="56"/>
      <c r="J15" s="130"/>
      <c r="K15" s="130"/>
      <c r="L15" s="130"/>
      <c r="M15" s="130"/>
      <c r="N15" s="130"/>
      <c r="O15" s="130"/>
      <c r="P15" s="130"/>
      <c r="Q15" s="130"/>
      <c r="R15" s="130"/>
      <c r="S15" s="130"/>
      <c r="T15" s="130"/>
      <c r="U15" s="37"/>
      <c r="V15" s="30"/>
      <c r="W15" s="71" t="s">
        <v>479</v>
      </c>
      <c r="X15" s="72"/>
      <c r="Y15" s="74" t="s">
        <v>577</v>
      </c>
      <c r="Z15" s="2"/>
      <c r="AA15" s="2"/>
      <c r="AB15" s="2"/>
      <c r="AC15" s="2"/>
      <c r="AD15" s="2"/>
      <c r="AE15" s="2"/>
      <c r="AF15" s="2"/>
      <c r="AG15" s="2"/>
      <c r="AH15" s="2"/>
    </row>
    <row r="16" spans="2:34" ht="15.75" customHeight="1" x14ac:dyDescent="0.3">
      <c r="B16" s="5"/>
      <c r="Z16" s="2"/>
      <c r="AA16" s="2"/>
      <c r="AB16" s="2"/>
      <c r="AC16" s="2"/>
      <c r="AD16" s="2"/>
      <c r="AE16" s="2"/>
      <c r="AF16" s="2"/>
      <c r="AG16" s="2"/>
      <c r="AH16" s="2"/>
    </row>
    <row r="17" spans="2:34" ht="23.25" customHeight="1" x14ac:dyDescent="0.3">
      <c r="B17" s="131" t="s">
        <v>499</v>
      </c>
      <c r="C17" s="131"/>
      <c r="D17" s="131"/>
      <c r="E17" s="131"/>
      <c r="F17" s="131"/>
      <c r="G17" s="131"/>
      <c r="H17" s="131"/>
      <c r="I17" s="131"/>
      <c r="J17" s="131"/>
      <c r="K17" s="131"/>
      <c r="L17" s="131"/>
      <c r="M17" s="131"/>
      <c r="N17" s="131"/>
      <c r="O17" s="131"/>
      <c r="P17" s="131"/>
      <c r="Q17" s="131"/>
      <c r="R17" s="131"/>
      <c r="S17" s="131"/>
      <c r="T17" s="131"/>
      <c r="U17" s="37"/>
      <c r="V17" s="140" t="s">
        <v>498</v>
      </c>
      <c r="W17" s="140"/>
      <c r="X17" s="140"/>
      <c r="Y17" s="140"/>
      <c r="Z17" s="2"/>
      <c r="AA17" s="2"/>
      <c r="AB17" s="2"/>
      <c r="AC17" s="2"/>
      <c r="AD17" s="2"/>
      <c r="AE17" s="2"/>
      <c r="AF17" s="2"/>
      <c r="AG17" s="2"/>
      <c r="AH17" s="2"/>
    </row>
    <row r="18" spans="2:34" ht="15" customHeight="1" x14ac:dyDescent="0.3">
      <c r="B18" s="138" t="s">
        <v>428</v>
      </c>
      <c r="C18" s="136" t="s">
        <v>429</v>
      </c>
      <c r="D18" s="138" t="s">
        <v>1</v>
      </c>
      <c r="E18" s="47"/>
      <c r="F18" s="47"/>
      <c r="G18" s="138" t="s">
        <v>3</v>
      </c>
      <c r="H18" s="47"/>
      <c r="I18" s="47"/>
      <c r="J18" s="138" t="s">
        <v>487</v>
      </c>
      <c r="K18" s="45"/>
      <c r="L18" s="45"/>
      <c r="M18" s="112" t="s">
        <v>4</v>
      </c>
      <c r="N18" s="113"/>
      <c r="O18" s="136" t="s">
        <v>569</v>
      </c>
      <c r="P18" s="141" t="s">
        <v>579</v>
      </c>
      <c r="Q18" s="136"/>
      <c r="R18" s="136" t="s">
        <v>482</v>
      </c>
      <c r="S18" s="136" t="s">
        <v>482</v>
      </c>
      <c r="T18" s="100" t="s">
        <v>573</v>
      </c>
      <c r="U18" s="37"/>
      <c r="V18" s="100" t="s">
        <v>496</v>
      </c>
      <c r="W18" s="100" t="s">
        <v>497</v>
      </c>
      <c r="X18" s="100" t="s">
        <v>580</v>
      </c>
      <c r="Y18" s="100"/>
      <c r="Z18" s="2"/>
      <c r="AA18" s="2"/>
      <c r="AB18" s="2"/>
      <c r="AC18" s="2"/>
      <c r="AD18" s="2"/>
      <c r="AE18" s="2"/>
      <c r="AF18" s="2"/>
      <c r="AG18" s="2"/>
      <c r="AH18" s="2"/>
    </row>
    <row r="19" spans="2:34" ht="31.5" customHeight="1" x14ac:dyDescent="0.3">
      <c r="B19" s="139"/>
      <c r="C19" s="137"/>
      <c r="D19" s="139"/>
      <c r="E19" s="48"/>
      <c r="F19" s="48"/>
      <c r="G19" s="139"/>
      <c r="H19" s="48"/>
      <c r="I19" s="48"/>
      <c r="J19" s="139"/>
      <c r="K19" s="46"/>
      <c r="L19" s="46"/>
      <c r="M19" s="15" t="s">
        <v>7</v>
      </c>
      <c r="N19" s="15" t="s">
        <v>8</v>
      </c>
      <c r="O19" s="137"/>
      <c r="P19" s="142"/>
      <c r="Q19" s="137"/>
      <c r="R19" s="137"/>
      <c r="S19" s="137"/>
      <c r="T19" s="100"/>
      <c r="U19" s="37"/>
      <c r="V19" s="100"/>
      <c r="W19" s="100"/>
      <c r="X19" s="100"/>
      <c r="Y19" s="100"/>
      <c r="Z19" s="2"/>
      <c r="AA19" s="2"/>
      <c r="AB19" s="2"/>
      <c r="AC19" s="2"/>
      <c r="AD19" s="2"/>
      <c r="AE19" s="2"/>
      <c r="AF19" s="2"/>
      <c r="AG19" s="2"/>
      <c r="AH19" s="2"/>
    </row>
    <row r="20" spans="2:34" ht="14.5" x14ac:dyDescent="0.3">
      <c r="B20" s="12">
        <v>1</v>
      </c>
      <c r="C20" s="13" t="str">
        <f t="array" ref="C20">IFERROR(SMALL((SQRT((Primary_Easting-$D$12)^2+(Primary_Northing-$D$13)^2)),B20)/1000,"-")</f>
        <v>-</v>
      </c>
      <c r="D20" s="57" t="str">
        <f>HYPERLINK(F20,E20)</f>
        <v>-</v>
      </c>
      <c r="E20" s="12" t="str">
        <f t="array" ref="E20">IFERROR(INDEX(Primary_Substation,MATCH(SMALL((SQRT((Primary_Easting-$D$12)^2+(Primary_Northing-$D$13)^2)),B20),SQRT((Primary_Easting-$D$12)^2+(Primary_Northing-$D$13)^2),0)),"-")</f>
        <v>-</v>
      </c>
      <c r="F20" s="12" t="str">
        <f t="array" ref="F20">IFERROR(INDEX(Primary_Primary_Link,MATCH(SMALL((SQRT((Primary_Easting-$D$12)^2+(Primary_Northing-$D$13)^2)),B20),SQRT((Primary_Easting-$D$12)^2+(Primary_Northing-$D$13)^2),0)),"-")</f>
        <v>-</v>
      </c>
      <c r="G20" s="57" t="str">
        <f>HYPERLINK(I20,H20)</f>
        <v>-</v>
      </c>
      <c r="H20" s="12" t="str">
        <f t="array" ref="H20">IFERROR(INDEX(Primary_BSP_Group,MATCH(SMALL((SQRT((Primary_Easting-$D$12)^2+(Primary_Northing-$D$13)^2)),B20),SQRT((Primary_Easting-$D$12)^2+(Primary_Northing-$D$13)^2),0)),"-")</f>
        <v>-</v>
      </c>
      <c r="I20" s="12" t="str">
        <f t="array" ref="I20">IFERROR(INDEX(Primary_BSP_Link,MATCH(SMALL((SQRT((Primary_Easting-$D$12)^2+(Primary_Northing-$D$13)^2)),B20),SQRT((Primary_Easting-$D$12)^2+(Primary_Northing-$D$13)^2),0)),"-")</f>
        <v>-</v>
      </c>
      <c r="J20" s="57" t="str">
        <f>HYPERLINK(L20,K20)</f>
        <v>-</v>
      </c>
      <c r="K20" s="12" t="str">
        <f t="array" ref="K20">IFERROR(INDEX(Primary_GSP_Group,MATCH(SMALL((SQRT((Primary_Easting-$D$12)^2+(Primary_Northing-$D$13)^2)),B20),SQRT((Primary_Easting-$D$12)^2+(Primary_Northing-$D$13)^2),0)),"-")</f>
        <v>-</v>
      </c>
      <c r="L20" s="12" t="str">
        <f t="array" ref="L20">IFERROR(INDEX(Primary_GSP_Link,MATCH(SMALL((SQRT((Primary_Easting-$D$12)^2+(Primary_Northing-$D$13)^2)),B20),SQRT((Primary_Easting-$D$12)^2+(Primary_Northing-$D$13)^2),0)),"-")</f>
        <v>-</v>
      </c>
      <c r="M20" s="12" t="str">
        <f t="array" ref="M20">IFERROR(INDEX(Primary_Easting,MATCH(SMALL((SQRT((Primary_Easting-$D$12)^2+(Primary_Northing-$D$13)^2)),B20),SQRT((Primary_Easting-$D$12)^2+(Primary_Northing-$D$13)^2),0)),"-")</f>
        <v>-</v>
      </c>
      <c r="N20" s="12" t="str">
        <f t="array" ref="N20">IFERROR(INDEX(Primary_Northing,MATCH(SMALL((SQRT((Primary_Easting-$D$12)^2+(Primary_Northing-$D$13)^2)),B20),SQRT((Primary_Easting-$D$12)^2+(Primary_Northing-$D$13)^2),0)),"-")</f>
        <v>-</v>
      </c>
      <c r="O20" s="14" t="str">
        <f t="array" ref="O20">IFERROR(INDEX(Primary_Headroom,MATCH(SMALL((SQRT((Primary_Easting-$D$12)^2+(Primary_Northing-$D$13)^2)),B20),SQRT((Primary_Easting-$D$12)^2+(Primary_Northing-$D$13)^2),0),IF($D$15="Demand – Firm", 1, IF($D$15="Demand – N-0", 2,  IF($D$15="Generation – Inverter Based", 3, IF($D$15="Generation – Synchronous (LV)", 4, IF($D$15="Generation – Synchronous (HV)", 5, IF($D$15="Battery Storage", 6, 7))))))),"-")</f>
        <v>-</v>
      </c>
      <c r="P20" s="14" t="e">
        <f>VLOOKUP(E20,'4) Primary Headroom Data'!B7:J381,9,FALSE)</f>
        <v>#N/A</v>
      </c>
      <c r="Q20" s="14" t="e">
        <f>MIN(O20,P20)</f>
        <v>#N/A</v>
      </c>
      <c r="R20" s="67" t="e">
        <f>IF(Q20=0,1.5,IF(Q20&lt;100000,$D$14/Q20,100000))</f>
        <v>#N/A</v>
      </c>
      <c r="S20" s="67" t="e">
        <f>IF(Q20=0,1.5,IF(Q20=O20,$D$14/Q20,IF(Q20=P20,IF(D14&gt;Q20,"no", "yes"))))</f>
        <v>#N/A</v>
      </c>
      <c r="T20" s="68" t="e">
        <f>IF(Q20=O20,"Headroom","Switchgear Rating")</f>
        <v>#N/A</v>
      </c>
      <c r="U20" s="37"/>
      <c r="V20" s="68" t="str">
        <f>IFERROR(IF(OR($D$15="Demand – Firm",$D$15="Demand – N-0"),"-",VLOOKUP(J20,'7)Transmission Capacity - App G'!$C$7:$J$23,6,FALSE)),"-")</f>
        <v>-</v>
      </c>
      <c r="W20" s="68" t="str">
        <f>IFERROR(IF(OR($D$15="Demand – Firm",$D$15="Demand – N-0"),"-",VLOOKUP(J20,'7)Transmission Capacity - App G'!$C$7:$L$23,10,FALSE)),"-")</f>
        <v>-</v>
      </c>
      <c r="X20" s="117" t="str">
        <f>IFERROR(IF(OR($D$15="Demand – Firm",$D$15="Demand – N-0"),"-",IF(VLOOKUP(J20,'7)Transmission Capacity - App G'!$C$7:$I$23,7,FALSE)="A","Transmission Headroom Available",IF(VLOOKUP(J20,'7)Transmission Capacity - App G'!$C$7:$I$23,7,FALSE)="B","Modification Application Required",IF(VLOOKUP(J20,'7)Transmission Capacity - App G'!$C$7:$I$23,7,FALSE)="C","Transmission Works Identified","-")))),"-")</f>
        <v>-</v>
      </c>
      <c r="Y20" s="117"/>
      <c r="Z20" s="2"/>
      <c r="AA20" s="2"/>
      <c r="AB20" s="2"/>
      <c r="AC20" s="2"/>
      <c r="AD20" s="2"/>
      <c r="AE20" s="2"/>
      <c r="AF20" s="2"/>
      <c r="AG20" s="2"/>
      <c r="AH20" s="2"/>
    </row>
    <row r="21" spans="2:34" ht="14.5" x14ac:dyDescent="0.3">
      <c r="B21" s="12">
        <v>2</v>
      </c>
      <c r="C21" s="13" t="str">
        <f t="array" ref="C21">IFERROR(SMALL((SQRT((Primary_Easting-$D$12)^2+(Primary_Northing-$D$13)^2)),B21)/1000,"-")</f>
        <v>-</v>
      </c>
      <c r="D21" s="57" t="str">
        <f t="shared" ref="D21:D29" si="0">HYPERLINK(F21,E21)</f>
        <v>-</v>
      </c>
      <c r="E21" s="12" t="str">
        <f t="array" ref="E21">IFERROR(INDEX(Primary_Substation,MATCH(SMALL((SQRT((Primary_Easting-$D$12)^2+(Primary_Northing-$D$13)^2)),B21),SQRT((Primary_Easting-$D$12)^2+(Primary_Northing-$D$13)^2),0)),"-")</f>
        <v>-</v>
      </c>
      <c r="F21" s="12" t="str">
        <f t="array" ref="F21">IFERROR(INDEX(Primary_Primary_Link,MATCH(SMALL((SQRT((Primary_Easting-$D$12)^2+(Primary_Northing-$D$13)^2)),B21),SQRT((Primary_Easting-$D$12)^2+(Primary_Northing-$D$13)^2),0)),"-")</f>
        <v>-</v>
      </c>
      <c r="G21" s="57" t="str">
        <f t="shared" ref="G21:G29" si="1">HYPERLINK(I21,H21)</f>
        <v>-</v>
      </c>
      <c r="H21" s="12" t="str">
        <f t="array" ref="H21">IFERROR(INDEX(Primary_BSP_Group,MATCH(SMALL((SQRT((Primary_Easting-$D$12)^2+(Primary_Northing-$D$13)^2)),B21),SQRT((Primary_Easting-$D$12)^2+(Primary_Northing-$D$13)^2),0)),"-")</f>
        <v>-</v>
      </c>
      <c r="I21" s="12" t="str">
        <f t="array" ref="I21">IFERROR(INDEX(Primary_BSP_Link,MATCH(SMALL((SQRT((Primary_Easting-$D$12)^2+(Primary_Northing-$D$13)^2)),B21),SQRT((Primary_Easting-$D$12)^2+(Primary_Northing-$D$13)^2),0)),"-")</f>
        <v>-</v>
      </c>
      <c r="J21" s="57" t="str">
        <f t="shared" ref="J21:J29" si="2">HYPERLINK(L21,K21)</f>
        <v>-</v>
      </c>
      <c r="K21" s="12" t="str">
        <f t="array" ref="K21">IFERROR(INDEX(Primary_GSP_Group,MATCH(SMALL((SQRT((Primary_Easting-$D$12)^2+(Primary_Northing-$D$13)^2)),B21),SQRT((Primary_Easting-$D$12)^2+(Primary_Northing-$D$13)^2),0)),"-")</f>
        <v>-</v>
      </c>
      <c r="L21" s="12" t="str">
        <f t="array" ref="L21">IFERROR(INDEX(Primary_GSP_Link,MATCH(SMALL((SQRT((Primary_Easting-$D$12)^2+(Primary_Northing-$D$13)^2)),B21),SQRT((Primary_Easting-$D$12)^2+(Primary_Northing-$D$13)^2),0)),"-")</f>
        <v>-</v>
      </c>
      <c r="M21" s="12" t="str">
        <f t="array" ref="M21">IFERROR(INDEX(Primary_Easting,MATCH(SMALL((SQRT((Primary_Easting-$D$12)^2+(Primary_Northing-$D$13)^2)),B21),SQRT((Primary_Easting-$D$12)^2+(Primary_Northing-$D$13)^2),0)),"-")</f>
        <v>-</v>
      </c>
      <c r="N21" s="12" t="str">
        <f t="array" ref="N21">IFERROR(INDEX(Primary_Northing,MATCH(SMALL((SQRT((Primary_Easting-$D$12)^2+(Primary_Northing-$D$13)^2)),B21),SQRT((Primary_Easting-$D$12)^2+(Primary_Northing-$D$13)^2),0)),"-")</f>
        <v>-</v>
      </c>
      <c r="O21" s="14" t="str">
        <f t="array" ref="O21">IFERROR(INDEX(Primary_Headroom,MATCH(SMALL((SQRT((Primary_Easting-$D$12)^2+(Primary_Northing-$D$13)^2)),B21),SQRT((Primary_Easting-$D$12)^2+(Primary_Northing-$D$13)^2),0),IF($D$15="Demand – Firm", 1, IF($D$15="Demand – N-0", 2,  IF($D$15="Generation – Inverter Based", 3, IF($D$15="Generation – Synchronous (LV)", 4, IF($D$15="Generation – Synchronous (HV)", 5, IF($D$15="Battery Storage", 6, 7))))))),"-")</f>
        <v>-</v>
      </c>
      <c r="P21" s="14" t="e">
        <f>VLOOKUP(E21,'4) Primary Headroom Data'!B7:J382,9,FALSE)</f>
        <v>#N/A</v>
      </c>
      <c r="Q21" s="14" t="e">
        <f t="shared" ref="Q21:Q29" si="3">MIN(O21,P21)</f>
        <v>#N/A</v>
      </c>
      <c r="R21" s="67" t="e">
        <f t="shared" ref="R21:R29" si="4">IF(Q21=0,1.5,IF(Q21&lt;100000,$D$14/Q21,100000))</f>
        <v>#N/A</v>
      </c>
      <c r="S21" s="67" t="e">
        <f>IF(Q21=0,1.5,IF(Q21=O21,$D$14/Q21,IF(Q21=P21,IF(D14&gt;Q21,"no", "yes"))))</f>
        <v>#N/A</v>
      </c>
      <c r="T21" s="68" t="e">
        <f t="shared" ref="T21:T29" si="5">IF(Q21=O21,"Headroom","Switchgear Rating")</f>
        <v>#N/A</v>
      </c>
      <c r="U21" s="37"/>
      <c r="V21" s="68" t="str">
        <f>IFERROR(IF(OR($D$15="Demand – Firm",$D$15="Demand – N-0"),"-",VLOOKUP(J21,'7)Transmission Capacity - App G'!$C$7:$J$23,6,FALSE)),"-")</f>
        <v>-</v>
      </c>
      <c r="W21" s="68" t="str">
        <f>IFERROR(IF(OR($D$15="Demand – Firm",$D$15="Demand – N-0"),"-",VLOOKUP(J21,'7)Transmission Capacity - App G'!$C$7:$L$23,10,FALSE)),"-")</f>
        <v>-</v>
      </c>
      <c r="X21" s="117" t="str">
        <f>IFERROR(IF(OR($D$15="Demand – Firm",$D$15="Demand – N-0"),"-",IF(VLOOKUP(J21,'7)Transmission Capacity - App G'!$C$7:$I$23,7,FALSE)="A","Transmission Headroom Available",IF(VLOOKUP(J21,'7)Transmission Capacity - App G'!$C$7:$I$23,7,FALSE)="B","Modification Application Required",IF(VLOOKUP(J21,'7)Transmission Capacity - App G'!$C$7:$I$23,7,FALSE)="C","Transmission Works Identified","-")))),"-")</f>
        <v>-</v>
      </c>
      <c r="Y21" s="117"/>
      <c r="Z21" s="2"/>
      <c r="AA21" s="2"/>
      <c r="AB21" s="2"/>
      <c r="AC21" s="2"/>
      <c r="AD21" s="2"/>
      <c r="AE21" s="2"/>
      <c r="AF21" s="2"/>
      <c r="AG21" s="2"/>
      <c r="AH21" s="2"/>
    </row>
    <row r="22" spans="2:34" ht="14.5" x14ac:dyDescent="0.3">
      <c r="B22" s="12">
        <v>3</v>
      </c>
      <c r="C22" s="13" t="str">
        <f t="array" ref="C22">IFERROR(SMALL((SQRT((Primary_Easting-$D$12)^2+(Primary_Northing-$D$13)^2)),B22)/1000,"-")</f>
        <v>-</v>
      </c>
      <c r="D22" s="57" t="str">
        <f t="shared" si="0"/>
        <v>-</v>
      </c>
      <c r="E22" s="12" t="str">
        <f t="array" ref="E22">IFERROR(INDEX(Primary_Substation,MATCH(SMALL((SQRT((Primary_Easting-$D$12)^2+(Primary_Northing-$D$13)^2)),B22),SQRT((Primary_Easting-$D$12)^2+(Primary_Northing-$D$13)^2),0)),"-")</f>
        <v>-</v>
      </c>
      <c r="F22" s="12" t="str">
        <f t="array" ref="F22">IFERROR(INDEX(Primary_Primary_Link,MATCH(SMALL((SQRT((Primary_Easting-$D$12)^2+(Primary_Northing-$D$13)^2)),B22),SQRT((Primary_Easting-$D$12)^2+(Primary_Northing-$D$13)^2),0)),"-")</f>
        <v>-</v>
      </c>
      <c r="G22" s="57" t="str">
        <f t="shared" si="1"/>
        <v>-</v>
      </c>
      <c r="H22" s="12" t="str">
        <f t="array" ref="H22">IFERROR(INDEX(Primary_BSP_Group,MATCH(SMALL((SQRT((Primary_Easting-$D$12)^2+(Primary_Northing-$D$13)^2)),B22),SQRT((Primary_Easting-$D$12)^2+(Primary_Northing-$D$13)^2),0)),"-")</f>
        <v>-</v>
      </c>
      <c r="I22" s="12" t="str">
        <f t="array" ref="I22">IFERROR(INDEX(Primary_BSP_Link,MATCH(SMALL((SQRT((Primary_Easting-$D$12)^2+(Primary_Northing-$D$13)^2)),B22),SQRT((Primary_Easting-$D$12)^2+(Primary_Northing-$D$13)^2),0)),"-")</f>
        <v>-</v>
      </c>
      <c r="J22" s="57" t="str">
        <f t="shared" si="2"/>
        <v>-</v>
      </c>
      <c r="K22" s="12" t="str">
        <f t="array" ref="K22">IFERROR(INDEX(Primary_GSP_Group,MATCH(SMALL((SQRT((Primary_Easting-$D$12)^2+(Primary_Northing-$D$13)^2)),B22),SQRT((Primary_Easting-$D$12)^2+(Primary_Northing-$D$13)^2),0)),"-")</f>
        <v>-</v>
      </c>
      <c r="L22" s="12" t="str">
        <f t="array" ref="L22">IFERROR(INDEX(Primary_GSP_Link,MATCH(SMALL((SQRT((Primary_Easting-$D$12)^2+(Primary_Northing-$D$13)^2)),B22),SQRT((Primary_Easting-$D$12)^2+(Primary_Northing-$D$13)^2),0)),"-")</f>
        <v>-</v>
      </c>
      <c r="M22" s="12" t="str">
        <f t="array" ref="M22">IFERROR(INDEX(Primary_Easting,MATCH(SMALL((SQRT((Primary_Easting-$D$12)^2+(Primary_Northing-$D$13)^2)),B22),SQRT((Primary_Easting-$D$12)^2+(Primary_Northing-$D$13)^2),0)),"-")</f>
        <v>-</v>
      </c>
      <c r="N22" s="12" t="str">
        <f t="array" ref="N22">IFERROR(INDEX(Primary_Northing,MATCH(SMALL((SQRT((Primary_Easting-$D$12)^2+(Primary_Northing-$D$13)^2)),B22),SQRT((Primary_Easting-$D$12)^2+(Primary_Northing-$D$13)^2),0)),"-")</f>
        <v>-</v>
      </c>
      <c r="O22" s="14" t="str">
        <f t="array" ref="O22">IFERROR(INDEX(Primary_Headroom,MATCH(SMALL((SQRT((Primary_Easting-$D$12)^2+(Primary_Northing-$D$13)^2)),B22),SQRT((Primary_Easting-$D$12)^2+(Primary_Northing-$D$13)^2),0),IF($D$15="Demand – Firm", 1, IF($D$15="Demand – N-0", 2,  IF($D$15="Generation – Inverter Based", 3, IF($D$15="Generation – Synchronous (LV)", 4, IF($D$15="Generation – Synchronous (HV)", 5, IF($D$15="Battery Storage", 6, 7))))))),"-")</f>
        <v>-</v>
      </c>
      <c r="P22" s="14" t="e">
        <f>VLOOKUP(E22,'4) Primary Headroom Data'!B7:J383,9,FALSE)</f>
        <v>#N/A</v>
      </c>
      <c r="Q22" s="14" t="e">
        <f t="shared" si="3"/>
        <v>#N/A</v>
      </c>
      <c r="R22" s="67" t="e">
        <f t="shared" si="4"/>
        <v>#N/A</v>
      </c>
      <c r="S22" s="67" t="e">
        <f>IF(Q22=0,1.5,IF(Q22=O22,$D$14/Q22,IF(Q22=P22,IF(D14&gt;Q22,"no", "yes"))))</f>
        <v>#N/A</v>
      </c>
      <c r="T22" s="68" t="e">
        <f t="shared" si="5"/>
        <v>#N/A</v>
      </c>
      <c r="U22" s="37"/>
      <c r="V22" s="68" t="str">
        <f>IFERROR(IF(OR($D$15="Demand – Firm",$D$15="Demand – N-0"),"-",VLOOKUP(J22,'7)Transmission Capacity - App G'!$C$7:$J$23,6,FALSE)),"-")</f>
        <v>-</v>
      </c>
      <c r="W22" s="68" t="str">
        <f>IFERROR(IF(OR($D$15="Demand – Firm",$D$15="Demand – N-0"),"-",VLOOKUP(J22,'7)Transmission Capacity - App G'!$C$7:$L$23,10,FALSE)),"-")</f>
        <v>-</v>
      </c>
      <c r="X22" s="117" t="str">
        <f>IFERROR(IF(OR($D$15="Demand – Firm",$D$15="Demand – N-0"),"-",IF(VLOOKUP(J22,'7)Transmission Capacity - App G'!$C$7:$I$23,7,FALSE)="A","Transmission Headroom Available",IF(VLOOKUP(J22,'7)Transmission Capacity - App G'!$C$7:$I$23,7,FALSE)="B","Modification Application Required",IF(VLOOKUP(J22,'7)Transmission Capacity - App G'!$C$7:$I$23,7,FALSE)="C","Transmission Works Identified","-")))),"-")</f>
        <v>-</v>
      </c>
      <c r="Y22" s="117"/>
      <c r="Z22" s="2"/>
      <c r="AA22" s="2"/>
      <c r="AB22" s="2"/>
      <c r="AC22" s="2"/>
      <c r="AD22" s="2"/>
      <c r="AE22" s="2"/>
      <c r="AF22" s="2"/>
      <c r="AG22" s="2"/>
      <c r="AH22" s="2"/>
    </row>
    <row r="23" spans="2:34" ht="15" customHeight="1" x14ac:dyDescent="0.3">
      <c r="B23" s="12">
        <v>4</v>
      </c>
      <c r="C23" s="13" t="str">
        <f t="array" ref="C23">IFERROR(SMALL((SQRT((Primary_Easting-$D$12)^2+(Primary_Northing-$D$13)^2)),B23)/1000,"-")</f>
        <v>-</v>
      </c>
      <c r="D23" s="57" t="str">
        <f t="shared" si="0"/>
        <v>-</v>
      </c>
      <c r="E23" s="12" t="str">
        <f t="array" ref="E23">IFERROR(INDEX(Primary_Substation,MATCH(SMALL((SQRT((Primary_Easting-$D$12)^2+(Primary_Northing-$D$13)^2)),B23),SQRT((Primary_Easting-$D$12)^2+(Primary_Northing-$D$13)^2),0)),"-")</f>
        <v>-</v>
      </c>
      <c r="F23" s="12" t="str">
        <f t="array" ref="F23">IFERROR(INDEX(Primary_Primary_Link,MATCH(SMALL((SQRT((Primary_Easting-$D$12)^2+(Primary_Northing-$D$13)^2)),B23),SQRT((Primary_Easting-$D$12)^2+(Primary_Northing-$D$13)^2),0)),"-")</f>
        <v>-</v>
      </c>
      <c r="G23" s="57" t="str">
        <f t="shared" si="1"/>
        <v>-</v>
      </c>
      <c r="H23" s="12" t="str">
        <f t="array" ref="H23">IFERROR(INDEX(Primary_BSP_Group,MATCH(SMALL((SQRT((Primary_Easting-$D$12)^2+(Primary_Northing-$D$13)^2)),B23),SQRT((Primary_Easting-$D$12)^2+(Primary_Northing-$D$13)^2),0)),"-")</f>
        <v>-</v>
      </c>
      <c r="I23" s="12" t="str">
        <f t="array" ref="I23">IFERROR(INDEX(Primary_BSP_Link,MATCH(SMALL((SQRT((Primary_Easting-$D$12)^2+(Primary_Northing-$D$13)^2)),B23),SQRT((Primary_Easting-$D$12)^2+(Primary_Northing-$D$13)^2),0)),"-")</f>
        <v>-</v>
      </c>
      <c r="J23" s="57" t="str">
        <f t="shared" si="2"/>
        <v>-</v>
      </c>
      <c r="K23" s="12" t="str">
        <f t="array" ref="K23">IFERROR(INDEX(Primary_GSP_Group,MATCH(SMALL((SQRT((Primary_Easting-$D$12)^2+(Primary_Northing-$D$13)^2)),B23),SQRT((Primary_Easting-$D$12)^2+(Primary_Northing-$D$13)^2),0)),"-")</f>
        <v>-</v>
      </c>
      <c r="L23" s="12" t="str">
        <f t="array" ref="L23">IFERROR(INDEX(Primary_GSP_Link,MATCH(SMALL((SQRT((Primary_Easting-$D$12)^2+(Primary_Northing-$D$13)^2)),B23),SQRT((Primary_Easting-$D$12)^2+(Primary_Northing-$D$13)^2),0)),"-")</f>
        <v>-</v>
      </c>
      <c r="M23" s="12" t="str">
        <f t="array" ref="M23">IFERROR(INDEX(Primary_Easting,MATCH(SMALL((SQRT((Primary_Easting-$D$12)^2+(Primary_Northing-$D$13)^2)),B23),SQRT((Primary_Easting-$D$12)^2+(Primary_Northing-$D$13)^2),0)),"-")</f>
        <v>-</v>
      </c>
      <c r="N23" s="12" t="str">
        <f t="array" ref="N23">IFERROR(INDEX(Primary_Northing,MATCH(SMALL((SQRT((Primary_Easting-$D$12)^2+(Primary_Northing-$D$13)^2)),B23),SQRT((Primary_Easting-$D$12)^2+(Primary_Northing-$D$13)^2),0)),"-")</f>
        <v>-</v>
      </c>
      <c r="O23" s="14" t="str">
        <f t="array" ref="O23">IFERROR(INDEX(Primary_Headroom,MATCH(SMALL((SQRT((Primary_Easting-$D$12)^2+(Primary_Northing-$D$13)^2)),B23),SQRT((Primary_Easting-$D$12)^2+(Primary_Northing-$D$13)^2),0),IF($D$15="Demand – Firm", 1, IF($D$15="Demand – N-0", 2,  IF($D$15="Generation – Inverter Based", 3, IF($D$15="Generation – Synchronous (LV)", 4, IF($D$15="Generation – Synchronous (HV)", 5, IF($D$15="Battery Storage", 6, 7))))))),"-")</f>
        <v>-</v>
      </c>
      <c r="P23" s="14" t="e">
        <f>VLOOKUP(E23,'4) Primary Headroom Data'!B7:J384,9,FALSE)</f>
        <v>#N/A</v>
      </c>
      <c r="Q23" s="14" t="e">
        <f t="shared" si="3"/>
        <v>#N/A</v>
      </c>
      <c r="R23" s="67" t="e">
        <f t="shared" si="4"/>
        <v>#N/A</v>
      </c>
      <c r="S23" s="67" t="e">
        <f>IF(Q23=0,1.5,IF(Q23=O23,$D$14/Q23,IF(Q23=P23,IF(D14&gt;Q23,"no", "yes"))))</f>
        <v>#N/A</v>
      </c>
      <c r="T23" s="68" t="e">
        <f t="shared" si="5"/>
        <v>#N/A</v>
      </c>
      <c r="U23" s="37"/>
      <c r="V23" s="68" t="str">
        <f>IFERROR(IF(OR($D$15="Demand – Firm",$D$15="Demand – N-0"),"-",VLOOKUP(J23,'7)Transmission Capacity - App G'!$C$7:$J$23,6,FALSE)),"-")</f>
        <v>-</v>
      </c>
      <c r="W23" s="68" t="str">
        <f>IFERROR(IF(OR($D$15="Demand – Firm",$D$15="Demand – N-0"),"-",VLOOKUP(J23,'7)Transmission Capacity - App G'!$C$7:$L$23,10,FALSE)),"-")</f>
        <v>-</v>
      </c>
      <c r="X23" s="117" t="str">
        <f>IFERROR(IF(OR($D$15="Demand – Firm",$D$15="Demand – N-0"),"-",IF(VLOOKUP(J23,'7)Transmission Capacity - App G'!$C$7:$I$23,7,FALSE)="A","Transmission Headroom Available",IF(VLOOKUP(J23,'7)Transmission Capacity - App G'!$C$7:$I$23,7,FALSE)="B","Modification Application Required",IF(VLOOKUP(J23,'7)Transmission Capacity - App G'!$C$7:$I$23,7,FALSE)="C","Transmission Works Identified","-")))),"-")</f>
        <v>-</v>
      </c>
      <c r="Y23" s="117"/>
      <c r="Z23" s="2"/>
      <c r="AA23" s="2"/>
      <c r="AB23" s="2"/>
      <c r="AC23" s="2"/>
      <c r="AD23" s="2"/>
      <c r="AE23" s="2"/>
      <c r="AF23" s="2"/>
      <c r="AG23" s="2"/>
      <c r="AH23" s="2"/>
    </row>
    <row r="24" spans="2:34" ht="14.5" x14ac:dyDescent="0.3">
      <c r="B24" s="12">
        <v>5</v>
      </c>
      <c r="C24" s="13" t="str">
        <f t="array" ref="C24">IFERROR(SMALL((SQRT((Primary_Easting-$D$12)^2+(Primary_Northing-$D$13)^2)),B24)/1000,"-")</f>
        <v>-</v>
      </c>
      <c r="D24" s="57" t="str">
        <f t="shared" si="0"/>
        <v>-</v>
      </c>
      <c r="E24" s="12" t="str">
        <f t="array" ref="E24">IFERROR(INDEX(Primary_Substation,MATCH(SMALL((SQRT((Primary_Easting-$D$12)^2+(Primary_Northing-$D$13)^2)),B24),SQRT((Primary_Easting-$D$12)^2+(Primary_Northing-$D$13)^2),0)),"-")</f>
        <v>-</v>
      </c>
      <c r="F24" s="12" t="str">
        <f t="array" ref="F24">IFERROR(INDEX(Primary_Primary_Link,MATCH(SMALL((SQRT((Primary_Easting-$D$12)^2+(Primary_Northing-$D$13)^2)),B24),SQRT((Primary_Easting-$D$12)^2+(Primary_Northing-$D$13)^2),0)),"-")</f>
        <v>-</v>
      </c>
      <c r="G24" s="57" t="str">
        <f t="shared" si="1"/>
        <v>-</v>
      </c>
      <c r="H24" s="12" t="str">
        <f t="array" ref="H24">IFERROR(INDEX(Primary_BSP_Group,MATCH(SMALL((SQRT((Primary_Easting-$D$12)^2+(Primary_Northing-$D$13)^2)),B24),SQRT((Primary_Easting-$D$12)^2+(Primary_Northing-$D$13)^2),0)),"-")</f>
        <v>-</v>
      </c>
      <c r="I24" s="12" t="str">
        <f t="array" ref="I24">IFERROR(INDEX(Primary_BSP_Link,MATCH(SMALL((SQRT((Primary_Easting-$D$12)^2+(Primary_Northing-$D$13)^2)),B24),SQRT((Primary_Easting-$D$12)^2+(Primary_Northing-$D$13)^2),0)),"-")</f>
        <v>-</v>
      </c>
      <c r="J24" s="57" t="str">
        <f t="shared" si="2"/>
        <v>-</v>
      </c>
      <c r="K24" s="12" t="str">
        <f t="array" ref="K24">IFERROR(INDEX(Primary_GSP_Group,MATCH(SMALL((SQRT((Primary_Easting-$D$12)^2+(Primary_Northing-$D$13)^2)),B24),SQRT((Primary_Easting-$D$12)^2+(Primary_Northing-$D$13)^2),0)),"-")</f>
        <v>-</v>
      </c>
      <c r="L24" s="12" t="str">
        <f t="array" ref="L24">IFERROR(INDEX(Primary_GSP_Link,MATCH(SMALL((SQRT((Primary_Easting-$D$12)^2+(Primary_Northing-$D$13)^2)),B24),SQRT((Primary_Easting-$D$12)^2+(Primary_Northing-$D$13)^2),0)),"-")</f>
        <v>-</v>
      </c>
      <c r="M24" s="12" t="str">
        <f t="array" ref="M24">IFERROR(INDEX(Primary_Easting,MATCH(SMALL((SQRT((Primary_Easting-$D$12)^2+(Primary_Northing-$D$13)^2)),B24),SQRT((Primary_Easting-$D$12)^2+(Primary_Northing-$D$13)^2),0)),"-")</f>
        <v>-</v>
      </c>
      <c r="N24" s="12" t="str">
        <f t="array" ref="N24">IFERROR(INDEX(Primary_Northing,MATCH(SMALL((SQRT((Primary_Easting-$D$12)^2+(Primary_Northing-$D$13)^2)),B24),SQRT((Primary_Easting-$D$12)^2+(Primary_Northing-$D$13)^2),0)),"-")</f>
        <v>-</v>
      </c>
      <c r="O24" s="14" t="str">
        <f t="array" ref="O24">IFERROR(INDEX(Primary_Headroom,MATCH(SMALL((SQRT((Primary_Easting-$D$12)^2+(Primary_Northing-$D$13)^2)),B24),SQRT((Primary_Easting-$D$12)^2+(Primary_Northing-$D$13)^2),0),IF($D$15="Demand – Firm", 1, IF($D$15="Demand – N-0", 2,  IF($D$15="Generation – Inverter Based", 3, IF($D$15="Generation – Synchronous (LV)", 4, IF($D$15="Generation – Synchronous (HV)", 5, IF($D$15="Battery Storage", 6, 7))))))),"-")</f>
        <v>-</v>
      </c>
      <c r="P24" s="14" t="e">
        <f>VLOOKUP(E24,'4) Primary Headroom Data'!B7:J385,9,FALSE)</f>
        <v>#N/A</v>
      </c>
      <c r="Q24" s="14" t="e">
        <f t="shared" si="3"/>
        <v>#N/A</v>
      </c>
      <c r="R24" s="67" t="e">
        <f t="shared" si="4"/>
        <v>#N/A</v>
      </c>
      <c r="S24" s="67" t="e">
        <f>IF(Q24=0,1.5,IF(Q24=O24,$D$14/Q24,IF(Q24=P24,IF(D14&gt;Q24,"no", "yes"))))</f>
        <v>#N/A</v>
      </c>
      <c r="T24" s="68" t="e">
        <f t="shared" si="5"/>
        <v>#N/A</v>
      </c>
      <c r="U24" s="37"/>
      <c r="V24" s="68" t="str">
        <f>IFERROR(IF(OR($D$15="Demand – Firm",$D$15="Demand – N-0"),"-",VLOOKUP(J24,'7)Transmission Capacity - App G'!$C$7:$J$23,6,FALSE)),"-")</f>
        <v>-</v>
      </c>
      <c r="W24" s="68" t="str">
        <f>IFERROR(IF(OR($D$15="Demand – Firm",$D$15="Demand – N-0"),"-",VLOOKUP(J24,'7)Transmission Capacity - App G'!$C$7:$L$23,10,FALSE)),"-")</f>
        <v>-</v>
      </c>
      <c r="X24" s="117" t="str">
        <f>IFERROR(IF(OR($D$15="Demand – Firm",$D$15="Demand – N-0"),"-",IF(VLOOKUP(J24,'7)Transmission Capacity - App G'!$C$7:$I$23,7,FALSE)="A","Transmission Headroom Available",IF(VLOOKUP(J24,'7)Transmission Capacity - App G'!$C$7:$I$23,7,FALSE)="B","Modification Application Required",IF(VLOOKUP(J24,'7)Transmission Capacity - App G'!$C$7:$I$23,7,FALSE)="C","Transmission Works Identified","-")))),"-")</f>
        <v>-</v>
      </c>
      <c r="Y24" s="117"/>
      <c r="Z24" s="2"/>
      <c r="AA24" s="2"/>
      <c r="AB24" s="2"/>
      <c r="AC24" s="2"/>
      <c r="AD24" s="2"/>
      <c r="AE24" s="2"/>
      <c r="AF24" s="2"/>
      <c r="AG24" s="2"/>
      <c r="AH24" s="2"/>
    </row>
    <row r="25" spans="2:34" ht="14.5" x14ac:dyDescent="0.3">
      <c r="B25" s="12">
        <v>6</v>
      </c>
      <c r="C25" s="13" t="str">
        <f t="array" ref="C25">IFERROR(SMALL((SQRT((Primary_Easting-$D$12)^2+(Primary_Northing-$D$13)^2)),B25)/1000,"-")</f>
        <v>-</v>
      </c>
      <c r="D25" s="57" t="str">
        <f t="shared" si="0"/>
        <v>-</v>
      </c>
      <c r="E25" s="12" t="str">
        <f t="array" ref="E25">IFERROR(INDEX(Primary_Substation,MATCH(SMALL((SQRT((Primary_Easting-$D$12)^2+(Primary_Northing-$D$13)^2)),B25),SQRT((Primary_Easting-$D$12)^2+(Primary_Northing-$D$13)^2),0)),"-")</f>
        <v>-</v>
      </c>
      <c r="F25" s="12" t="str">
        <f t="array" ref="F25">IFERROR(INDEX(Primary_Primary_Link,MATCH(SMALL((SQRT((Primary_Easting-$D$12)^2+(Primary_Northing-$D$13)^2)),B25),SQRT((Primary_Easting-$D$12)^2+(Primary_Northing-$D$13)^2),0)),"-")</f>
        <v>-</v>
      </c>
      <c r="G25" s="57" t="str">
        <f t="shared" si="1"/>
        <v>-</v>
      </c>
      <c r="H25" s="12" t="str">
        <f t="array" ref="H25">IFERROR(INDEX(Primary_BSP_Group,MATCH(SMALL((SQRT((Primary_Easting-$D$12)^2+(Primary_Northing-$D$13)^2)),B25),SQRT((Primary_Easting-$D$12)^2+(Primary_Northing-$D$13)^2),0)),"-")</f>
        <v>-</v>
      </c>
      <c r="I25" s="12" t="str">
        <f t="array" ref="I25">IFERROR(INDEX(Primary_BSP_Link,MATCH(SMALL((SQRT((Primary_Easting-$D$12)^2+(Primary_Northing-$D$13)^2)),B25),SQRT((Primary_Easting-$D$12)^2+(Primary_Northing-$D$13)^2),0)),"-")</f>
        <v>-</v>
      </c>
      <c r="J25" s="57" t="str">
        <f t="shared" si="2"/>
        <v>-</v>
      </c>
      <c r="K25" s="12" t="str">
        <f t="array" ref="K25">IFERROR(INDEX(Primary_GSP_Group,MATCH(SMALL((SQRT((Primary_Easting-$D$12)^2+(Primary_Northing-$D$13)^2)),B25),SQRT((Primary_Easting-$D$12)^2+(Primary_Northing-$D$13)^2),0)),"-")</f>
        <v>-</v>
      </c>
      <c r="L25" s="12" t="str">
        <f t="array" ref="L25">IFERROR(INDEX(Primary_GSP_Link,MATCH(SMALL((SQRT((Primary_Easting-$D$12)^2+(Primary_Northing-$D$13)^2)),B25),SQRT((Primary_Easting-$D$12)^2+(Primary_Northing-$D$13)^2),0)),"-")</f>
        <v>-</v>
      </c>
      <c r="M25" s="12" t="str">
        <f t="array" ref="M25">IFERROR(INDEX(Primary_Easting,MATCH(SMALL((SQRT((Primary_Easting-$D$12)^2+(Primary_Northing-$D$13)^2)),B25),SQRT((Primary_Easting-$D$12)^2+(Primary_Northing-$D$13)^2),0)),"-")</f>
        <v>-</v>
      </c>
      <c r="N25" s="12" t="str">
        <f t="array" ref="N25">IFERROR(INDEX(Primary_Northing,MATCH(SMALL((SQRT((Primary_Easting-$D$12)^2+(Primary_Northing-$D$13)^2)),B25),SQRT((Primary_Easting-$D$12)^2+(Primary_Northing-$D$13)^2),0)),"-")</f>
        <v>-</v>
      </c>
      <c r="O25" s="14" t="str">
        <f t="array" ref="O25">IFERROR(INDEX(Primary_Headroom,MATCH(SMALL((SQRT((Primary_Easting-$D$12)^2+(Primary_Northing-$D$13)^2)),B25),SQRT((Primary_Easting-$D$12)^2+(Primary_Northing-$D$13)^2),0),IF($D$15="Demand – Firm", 1, IF($D$15="Demand – N-0", 2,  IF($D$15="Generation – Inverter Based", 3, IF($D$15="Generation – Synchronous (LV)", 4, IF($D$15="Generation – Synchronous (HV)", 5, IF($D$15="Battery Storage", 6, 7))))))),"-")</f>
        <v>-</v>
      </c>
      <c r="P25" s="14" t="e">
        <f>VLOOKUP(E25,'4) Primary Headroom Data'!B7:J386,9,FALSE)</f>
        <v>#N/A</v>
      </c>
      <c r="Q25" s="14" t="e">
        <f t="shared" si="3"/>
        <v>#N/A</v>
      </c>
      <c r="R25" s="67" t="e">
        <f t="shared" si="4"/>
        <v>#N/A</v>
      </c>
      <c r="S25" s="67" t="e">
        <f>IF(Q25=0,1.5,IF(Q25=O25,$D$14/Q25,IF(Q25=P25,IF(D14&gt;Q25,"no", "yes"))))</f>
        <v>#N/A</v>
      </c>
      <c r="T25" s="68" t="e">
        <f t="shared" si="5"/>
        <v>#N/A</v>
      </c>
      <c r="U25" s="37"/>
      <c r="V25" s="68" t="str">
        <f>IFERROR(IF(OR($D$15="Demand – Firm",$D$15="Demand – N-0"),"-",VLOOKUP(J25,'7)Transmission Capacity - App G'!$C$7:$J$23,6,FALSE)),"-")</f>
        <v>-</v>
      </c>
      <c r="W25" s="68" t="str">
        <f>IFERROR(IF(OR($D$15="Demand – Firm",$D$15="Demand – N-0"),"-",VLOOKUP(J25,'7)Transmission Capacity - App G'!$C$7:$L$23,10,FALSE)),"-")</f>
        <v>-</v>
      </c>
      <c r="X25" s="117" t="str">
        <f>IFERROR(IF(OR($D$15="Demand – Firm",$D$15="Demand – N-0"),"-",IF(VLOOKUP(J25,'7)Transmission Capacity - App G'!$C$7:$I$23,7,FALSE)="A","Transmission Headroom Available",IF(VLOOKUP(J25,'7)Transmission Capacity - App G'!$C$7:$I$23,7,FALSE)="B","Modification Application Required",IF(VLOOKUP(J25,'7)Transmission Capacity - App G'!$C$7:$I$23,7,FALSE)="C","Transmission Works Identified","-")))),"-")</f>
        <v>-</v>
      </c>
      <c r="Y25" s="117"/>
      <c r="Z25" s="2"/>
      <c r="AA25" s="2"/>
      <c r="AB25" s="2"/>
      <c r="AC25" s="2"/>
      <c r="AD25" s="2"/>
      <c r="AE25" s="2"/>
      <c r="AF25" s="2"/>
      <c r="AG25" s="2"/>
      <c r="AH25" s="2"/>
    </row>
    <row r="26" spans="2:34" ht="14.5" x14ac:dyDescent="0.3">
      <c r="B26" s="12">
        <v>7</v>
      </c>
      <c r="C26" s="13" t="str">
        <f t="array" ref="C26">IFERROR(SMALL((SQRT((Primary_Easting-$D$12)^2+(Primary_Northing-$D$13)^2)),B26)/1000,"-")</f>
        <v>-</v>
      </c>
      <c r="D26" s="57" t="str">
        <f t="shared" si="0"/>
        <v>-</v>
      </c>
      <c r="E26" s="12" t="str">
        <f t="array" ref="E26">IFERROR(INDEX(Primary_Substation,MATCH(SMALL((SQRT((Primary_Easting-$D$12)^2+(Primary_Northing-$D$13)^2)),B26),SQRT((Primary_Easting-$D$12)^2+(Primary_Northing-$D$13)^2),0)),"-")</f>
        <v>-</v>
      </c>
      <c r="F26" s="12" t="str">
        <f t="array" ref="F26">IFERROR(INDEX(Primary_Primary_Link,MATCH(SMALL((SQRT((Primary_Easting-$D$12)^2+(Primary_Northing-$D$13)^2)),B26),SQRT((Primary_Easting-$D$12)^2+(Primary_Northing-$D$13)^2),0)),"-")</f>
        <v>-</v>
      </c>
      <c r="G26" s="57" t="str">
        <f t="shared" si="1"/>
        <v>-</v>
      </c>
      <c r="H26" s="12" t="str">
        <f t="array" ref="H26">IFERROR(INDEX(Primary_BSP_Group,MATCH(SMALL((SQRT((Primary_Easting-$D$12)^2+(Primary_Northing-$D$13)^2)),B26),SQRT((Primary_Easting-$D$12)^2+(Primary_Northing-$D$13)^2),0)),"-")</f>
        <v>-</v>
      </c>
      <c r="I26" s="12" t="str">
        <f t="array" ref="I26">IFERROR(INDEX(Primary_BSP_Link,MATCH(SMALL((SQRT((Primary_Easting-$D$12)^2+(Primary_Northing-$D$13)^2)),B26),SQRT((Primary_Easting-$D$12)^2+(Primary_Northing-$D$13)^2),0)),"-")</f>
        <v>-</v>
      </c>
      <c r="J26" s="57" t="str">
        <f t="shared" si="2"/>
        <v>-</v>
      </c>
      <c r="K26" s="12" t="str">
        <f t="array" ref="K26">IFERROR(INDEX(Primary_GSP_Group,MATCH(SMALL((SQRT((Primary_Easting-$D$12)^2+(Primary_Northing-$D$13)^2)),B26),SQRT((Primary_Easting-$D$12)^2+(Primary_Northing-$D$13)^2),0)),"-")</f>
        <v>-</v>
      </c>
      <c r="L26" s="12" t="str">
        <f t="array" ref="L26">IFERROR(INDEX(Primary_GSP_Link,MATCH(SMALL((SQRT((Primary_Easting-$D$12)^2+(Primary_Northing-$D$13)^2)),B26),SQRT((Primary_Easting-$D$12)^2+(Primary_Northing-$D$13)^2),0)),"-")</f>
        <v>-</v>
      </c>
      <c r="M26" s="12" t="str">
        <f t="array" ref="M26">IFERROR(INDEX(Primary_Easting,MATCH(SMALL((SQRT((Primary_Easting-$D$12)^2+(Primary_Northing-$D$13)^2)),B26),SQRT((Primary_Easting-$D$12)^2+(Primary_Northing-$D$13)^2),0)),"-")</f>
        <v>-</v>
      </c>
      <c r="N26" s="12" t="str">
        <f t="array" ref="N26">IFERROR(INDEX(Primary_Northing,MATCH(SMALL((SQRT((Primary_Easting-$D$12)^2+(Primary_Northing-$D$13)^2)),B26),SQRT((Primary_Easting-$D$12)^2+(Primary_Northing-$D$13)^2),0)),"-")</f>
        <v>-</v>
      </c>
      <c r="O26" s="14" t="str">
        <f t="array" ref="O26">IFERROR(INDEX(Primary_Headroom,MATCH(SMALL((SQRT((Primary_Easting-$D$12)^2+(Primary_Northing-$D$13)^2)),B26),SQRT((Primary_Easting-$D$12)^2+(Primary_Northing-$D$13)^2),0),IF($D$15="Demand – Firm", 1, IF($D$15="Demand – N-0", 2,  IF($D$15="Generation – Inverter Based", 3, IF($D$15="Generation – Synchronous (LV)", 4, IF($D$15="Generation – Synchronous (HV)", 5, IF($D$15="Battery Storage", 6, 7))))))),"-")</f>
        <v>-</v>
      </c>
      <c r="P26" s="14" t="e">
        <f>VLOOKUP(E26,'4) Primary Headroom Data'!B7:J387,9,FALSE)</f>
        <v>#N/A</v>
      </c>
      <c r="Q26" s="14" t="e">
        <f t="shared" si="3"/>
        <v>#N/A</v>
      </c>
      <c r="R26" s="67" t="e">
        <f t="shared" si="4"/>
        <v>#N/A</v>
      </c>
      <c r="S26" s="67" t="e">
        <f>IF(Q26=0,1.5,IF(Q26=O26,$D$14/Q26,IF(Q26=P26,IF(D14&gt;Q26,"no", "yes"))))</f>
        <v>#N/A</v>
      </c>
      <c r="T26" s="68" t="e">
        <f t="shared" si="5"/>
        <v>#N/A</v>
      </c>
      <c r="U26" s="37"/>
      <c r="V26" s="68" t="str">
        <f>IFERROR(IF(OR($D$15="Demand – Firm",$D$15="Demand – N-0"),"-",VLOOKUP(J26,'7)Transmission Capacity - App G'!$C$7:$J$23,6,FALSE)),"-")</f>
        <v>-</v>
      </c>
      <c r="W26" s="68" t="str">
        <f>IFERROR(IF(OR($D$15="Demand – Firm",$D$15="Demand – N-0"),"-",VLOOKUP(J26,'7)Transmission Capacity - App G'!$C$7:$L$23,10,FALSE)),"-")</f>
        <v>-</v>
      </c>
      <c r="X26" s="117" t="str">
        <f>IFERROR(IF(OR($D$15="Demand – Firm",$D$15="Demand – N-0"),"-",IF(VLOOKUP(J26,'7)Transmission Capacity - App G'!$C$7:$I$23,7,FALSE)="A","Transmission Headroom Available",IF(VLOOKUP(J26,'7)Transmission Capacity - App G'!$C$7:$I$23,7,FALSE)="B","Modification Application Required",IF(VLOOKUP(J26,'7)Transmission Capacity - App G'!$C$7:$I$23,7,FALSE)="C","Transmission Works Identified","-")))),"-")</f>
        <v>-</v>
      </c>
      <c r="Y26" s="117"/>
      <c r="Z26" s="2"/>
      <c r="AA26" s="2"/>
      <c r="AB26" s="2"/>
      <c r="AC26" s="2"/>
      <c r="AD26" s="2"/>
      <c r="AE26" s="2"/>
      <c r="AF26" s="2"/>
      <c r="AG26" s="2"/>
      <c r="AH26" s="2"/>
    </row>
    <row r="27" spans="2:34" ht="14.5" x14ac:dyDescent="0.3">
      <c r="B27" s="12">
        <v>8</v>
      </c>
      <c r="C27" s="13" t="str">
        <f t="array" ref="C27">IFERROR(SMALL((SQRT((Primary_Easting-$D$12)^2+(Primary_Northing-$D$13)^2)),B27)/1000,"-")</f>
        <v>-</v>
      </c>
      <c r="D27" s="57" t="str">
        <f t="shared" si="0"/>
        <v>-</v>
      </c>
      <c r="E27" s="12" t="str">
        <f t="array" ref="E27">IFERROR(INDEX(Primary_Substation,MATCH(SMALL((SQRT((Primary_Easting-$D$12)^2+(Primary_Northing-$D$13)^2)),B27),SQRT((Primary_Easting-$D$12)^2+(Primary_Northing-$D$13)^2),0)),"-")</f>
        <v>-</v>
      </c>
      <c r="F27" s="12" t="str">
        <f t="array" ref="F27">IFERROR(INDEX(Primary_Primary_Link,MATCH(SMALL((SQRT((Primary_Easting-$D$12)^2+(Primary_Northing-$D$13)^2)),B27),SQRT((Primary_Easting-$D$12)^2+(Primary_Northing-$D$13)^2),0)),"-")</f>
        <v>-</v>
      </c>
      <c r="G27" s="57" t="str">
        <f t="shared" si="1"/>
        <v>-</v>
      </c>
      <c r="H27" s="12" t="str">
        <f t="array" ref="H27">IFERROR(INDEX(Primary_BSP_Group,MATCH(SMALL((SQRT((Primary_Easting-$D$12)^2+(Primary_Northing-$D$13)^2)),B27),SQRT((Primary_Easting-$D$12)^2+(Primary_Northing-$D$13)^2),0)),"-")</f>
        <v>-</v>
      </c>
      <c r="I27" s="12" t="str">
        <f t="array" ref="I27">IFERROR(INDEX(Primary_BSP_Link,MATCH(SMALL((SQRT((Primary_Easting-$D$12)^2+(Primary_Northing-$D$13)^2)),B27),SQRT((Primary_Easting-$D$12)^2+(Primary_Northing-$D$13)^2),0)),"-")</f>
        <v>-</v>
      </c>
      <c r="J27" s="57" t="str">
        <f t="shared" si="2"/>
        <v>-</v>
      </c>
      <c r="K27" s="12" t="str">
        <f t="array" ref="K27">IFERROR(INDEX(Primary_GSP_Group,MATCH(SMALL((SQRT((Primary_Easting-$D$12)^2+(Primary_Northing-$D$13)^2)),B27),SQRT((Primary_Easting-$D$12)^2+(Primary_Northing-$D$13)^2),0)),"-")</f>
        <v>-</v>
      </c>
      <c r="L27" s="12" t="str">
        <f t="array" ref="L27">IFERROR(INDEX(Primary_GSP_Link,MATCH(SMALL((SQRT((Primary_Easting-$D$12)^2+(Primary_Northing-$D$13)^2)),B27),SQRT((Primary_Easting-$D$12)^2+(Primary_Northing-$D$13)^2),0)),"-")</f>
        <v>-</v>
      </c>
      <c r="M27" s="12" t="str">
        <f t="array" ref="M27">IFERROR(INDEX(Primary_Easting,MATCH(SMALL((SQRT((Primary_Easting-$D$12)^2+(Primary_Northing-$D$13)^2)),B27),SQRT((Primary_Easting-$D$12)^2+(Primary_Northing-$D$13)^2),0)),"-")</f>
        <v>-</v>
      </c>
      <c r="N27" s="12" t="str">
        <f t="array" ref="N27">IFERROR(INDEX(Primary_Northing,MATCH(SMALL((SQRT((Primary_Easting-$D$12)^2+(Primary_Northing-$D$13)^2)),B27),SQRT((Primary_Easting-$D$12)^2+(Primary_Northing-$D$13)^2),0)),"-")</f>
        <v>-</v>
      </c>
      <c r="O27" s="14" t="str">
        <f t="array" ref="O27">IFERROR(INDEX(Primary_Headroom,MATCH(SMALL((SQRT((Primary_Easting-$D$12)^2+(Primary_Northing-$D$13)^2)),B27),SQRT((Primary_Easting-$D$12)^2+(Primary_Northing-$D$13)^2),0),IF($D$15="Demand – Firm", 1, IF($D$15="Demand – N-0", 2,  IF($D$15="Generation – Inverter Based", 3, IF($D$15="Generation – Synchronous (LV)", 4, IF($D$15="Generation – Synchronous (HV)", 5, IF($D$15="Battery Storage", 6, 7))))))),"-")</f>
        <v>-</v>
      </c>
      <c r="P27" s="14" t="e">
        <f>VLOOKUP(E27,'4) Primary Headroom Data'!B7:J388,9,FALSE)</f>
        <v>#N/A</v>
      </c>
      <c r="Q27" s="14" t="e">
        <f t="shared" si="3"/>
        <v>#N/A</v>
      </c>
      <c r="R27" s="67" t="e">
        <f t="shared" si="4"/>
        <v>#N/A</v>
      </c>
      <c r="S27" s="67" t="e">
        <f>IF(Q27=0,1.5,IF(Q27=O27,$D$14/Q27,IF(Q27=P27,IF(D14&gt;Q27,"no", "yes"))))</f>
        <v>#N/A</v>
      </c>
      <c r="T27" s="68" t="e">
        <f t="shared" si="5"/>
        <v>#N/A</v>
      </c>
      <c r="U27" s="37"/>
      <c r="V27" s="68" t="str">
        <f>IFERROR(IF(OR($D$15="Demand – Firm",$D$15="Demand – N-0"),"-",VLOOKUP(J27,'7)Transmission Capacity - App G'!$C$7:$J$23,6,FALSE)),"-")</f>
        <v>-</v>
      </c>
      <c r="W27" s="68" t="str">
        <f>IFERROR(IF(OR($D$15="Demand – Firm",$D$15="Demand – N-0"),"-",VLOOKUP(J27,'7)Transmission Capacity - App G'!$C$7:$L$23,10,FALSE)),"-")</f>
        <v>-</v>
      </c>
      <c r="X27" s="117" t="str">
        <f>IFERROR(IF(OR($D$15="Demand – Firm",$D$15="Demand – N-0"),"-",IF(VLOOKUP(J27,'7)Transmission Capacity - App G'!$C$7:$I$23,7,FALSE)="A","Transmission Headroom Available",IF(VLOOKUP(J27,'7)Transmission Capacity - App G'!$C$7:$I$23,7,FALSE)="B","Modification Application Required",IF(VLOOKUP(J27,'7)Transmission Capacity - App G'!$C$7:$I$23,7,FALSE)="C","Transmission Works Identified","-")))),"-")</f>
        <v>-</v>
      </c>
      <c r="Y27" s="117"/>
      <c r="Z27" s="2"/>
      <c r="AA27" s="2"/>
      <c r="AB27" s="2"/>
      <c r="AC27" s="2"/>
      <c r="AD27" s="2"/>
      <c r="AE27" s="2"/>
      <c r="AF27" s="2"/>
      <c r="AG27" s="2"/>
      <c r="AH27" s="2"/>
    </row>
    <row r="28" spans="2:34" ht="14.5" x14ac:dyDescent="0.3">
      <c r="B28" s="12">
        <v>9</v>
      </c>
      <c r="C28" s="13" t="str">
        <f t="array" ref="C28">IFERROR(SMALL((SQRT((Primary_Easting-$D$12)^2+(Primary_Northing-$D$13)^2)),B28)/1000,"-")</f>
        <v>-</v>
      </c>
      <c r="D28" s="57" t="str">
        <f t="shared" si="0"/>
        <v>-</v>
      </c>
      <c r="E28" s="12" t="str">
        <f t="array" ref="E28">IFERROR(INDEX(Primary_Substation,MATCH(SMALL((SQRT((Primary_Easting-$D$12)^2+(Primary_Northing-$D$13)^2)),B28),SQRT((Primary_Easting-$D$12)^2+(Primary_Northing-$D$13)^2),0)),"-")</f>
        <v>-</v>
      </c>
      <c r="F28" s="12" t="str">
        <f t="array" ref="F28">IFERROR(INDEX(Primary_Primary_Link,MATCH(SMALL((SQRT((Primary_Easting-$D$12)^2+(Primary_Northing-$D$13)^2)),B28),SQRT((Primary_Easting-$D$12)^2+(Primary_Northing-$D$13)^2),0)),"-")</f>
        <v>-</v>
      </c>
      <c r="G28" s="57" t="str">
        <f t="shared" si="1"/>
        <v>-</v>
      </c>
      <c r="H28" s="12" t="str">
        <f t="array" ref="H28">IFERROR(INDEX(Primary_BSP_Group,MATCH(SMALL((SQRT((Primary_Easting-$D$12)^2+(Primary_Northing-$D$13)^2)),B28),SQRT((Primary_Easting-$D$12)^2+(Primary_Northing-$D$13)^2),0)),"-")</f>
        <v>-</v>
      </c>
      <c r="I28" s="12" t="str">
        <f t="array" ref="I28">IFERROR(INDEX(Primary_BSP_Link,MATCH(SMALL((SQRT((Primary_Easting-$D$12)^2+(Primary_Northing-$D$13)^2)),B28),SQRT((Primary_Easting-$D$12)^2+(Primary_Northing-$D$13)^2),0)),"-")</f>
        <v>-</v>
      </c>
      <c r="J28" s="57" t="str">
        <f t="shared" si="2"/>
        <v>-</v>
      </c>
      <c r="K28" s="12" t="str">
        <f t="array" ref="K28">IFERROR(INDEX(Primary_GSP_Group,MATCH(SMALL((SQRT((Primary_Easting-$D$12)^2+(Primary_Northing-$D$13)^2)),B28),SQRT((Primary_Easting-$D$12)^2+(Primary_Northing-$D$13)^2),0)),"-")</f>
        <v>-</v>
      </c>
      <c r="L28" s="12" t="str">
        <f t="array" ref="L28">IFERROR(INDEX(Primary_GSP_Link,MATCH(SMALL((SQRT((Primary_Easting-$D$12)^2+(Primary_Northing-$D$13)^2)),B28),SQRT((Primary_Easting-$D$12)^2+(Primary_Northing-$D$13)^2),0)),"-")</f>
        <v>-</v>
      </c>
      <c r="M28" s="12" t="str">
        <f t="array" ref="M28">IFERROR(INDEX(Primary_Easting,MATCH(SMALL((SQRT((Primary_Easting-$D$12)^2+(Primary_Northing-$D$13)^2)),B28),SQRT((Primary_Easting-$D$12)^2+(Primary_Northing-$D$13)^2),0)),"-")</f>
        <v>-</v>
      </c>
      <c r="N28" s="12" t="str">
        <f t="array" ref="N28">IFERROR(INDEX(Primary_Northing,MATCH(SMALL((SQRT((Primary_Easting-$D$12)^2+(Primary_Northing-$D$13)^2)),B28),SQRT((Primary_Easting-$D$12)^2+(Primary_Northing-$D$13)^2),0)),"-")</f>
        <v>-</v>
      </c>
      <c r="O28" s="14" t="str">
        <f t="array" ref="O28">IFERROR(INDEX(Primary_Headroom,MATCH(SMALL((SQRT((Primary_Easting-$D$12)^2+(Primary_Northing-$D$13)^2)),B28),SQRT((Primary_Easting-$D$12)^2+(Primary_Northing-$D$13)^2),0),IF($D$15="Demand – Firm", 1, IF($D$15="Demand – N-0", 2,  IF($D$15="Generation – Inverter Based", 3, IF($D$15="Generation – Synchronous (LV)", 4, IF($D$15="Generation – Synchronous (HV)", 5, IF($D$15="Battery Storage", 6, 7))))))),"-")</f>
        <v>-</v>
      </c>
      <c r="P28" s="14" t="e">
        <f>VLOOKUP(E28,'4) Primary Headroom Data'!B7:J389,9,FALSE)</f>
        <v>#N/A</v>
      </c>
      <c r="Q28" s="14" t="e">
        <f t="shared" si="3"/>
        <v>#N/A</v>
      </c>
      <c r="R28" s="67" t="e">
        <f t="shared" si="4"/>
        <v>#N/A</v>
      </c>
      <c r="S28" s="67" t="e">
        <f>IF(Q28=0,1.5,IF(Q28=O28,$D$14/Q28,IF(Q28=P28,IF(D14&gt;Q28,"no", "yes"))))</f>
        <v>#N/A</v>
      </c>
      <c r="T28" s="68" t="e">
        <f t="shared" si="5"/>
        <v>#N/A</v>
      </c>
      <c r="U28" s="37"/>
      <c r="V28" s="68" t="str">
        <f>IFERROR(IF(OR($D$15="Demand – Firm",$D$15="Demand – N-0"),"-",VLOOKUP(J28,'7)Transmission Capacity - App G'!$C$7:$J$23,6,FALSE)),"-")</f>
        <v>-</v>
      </c>
      <c r="W28" s="68" t="str">
        <f>IFERROR(IF(OR($D$15="Demand – Firm",$D$15="Demand – N-0"),"-",VLOOKUP(J28,'7)Transmission Capacity - App G'!$C$7:$L$23,10,FALSE)),"-")</f>
        <v>-</v>
      </c>
      <c r="X28" s="117" t="str">
        <f>IFERROR(IF(OR($D$15="Demand – Firm",$D$15="Demand – N-0"),"-",IF(VLOOKUP(J28,'7)Transmission Capacity - App G'!$C$7:$I$23,7,FALSE)="A","Transmission Headroom Available",IF(VLOOKUP(J28,'7)Transmission Capacity - App G'!$C$7:$I$23,7,FALSE)="B","Modification Application Required",IF(VLOOKUP(J28,'7)Transmission Capacity - App G'!$C$7:$I$23,7,FALSE)="C","Transmission Works Identified","-")))),"-")</f>
        <v>-</v>
      </c>
      <c r="Y28" s="117"/>
      <c r="Z28" s="2"/>
      <c r="AA28" s="2"/>
      <c r="AB28" s="2"/>
      <c r="AC28" s="2"/>
      <c r="AD28" s="2"/>
      <c r="AE28" s="2"/>
      <c r="AF28" s="2"/>
      <c r="AG28" s="2"/>
      <c r="AH28" s="2"/>
    </row>
    <row r="29" spans="2:34" ht="14.5" x14ac:dyDescent="0.3">
      <c r="B29" s="12">
        <v>10</v>
      </c>
      <c r="C29" s="13" t="str">
        <f t="array" ref="C29">IFERROR(SMALL((SQRT((Primary_Easting-$D$12)^2+(Primary_Northing-$D$13)^2)),B29)/1000,"-")</f>
        <v>-</v>
      </c>
      <c r="D29" s="57" t="str">
        <f t="shared" si="0"/>
        <v>-</v>
      </c>
      <c r="E29" s="12" t="str">
        <f t="array" ref="E29">IFERROR(INDEX(Primary_Substation,MATCH(SMALL((SQRT((Primary_Easting-$D$12)^2+(Primary_Northing-$D$13)^2)),B29),SQRT((Primary_Easting-$D$12)^2+(Primary_Northing-$D$13)^2),0)),"-")</f>
        <v>-</v>
      </c>
      <c r="F29" s="12" t="str">
        <f t="array" ref="F29">IFERROR(INDEX(Primary_Primary_Link,MATCH(SMALL((SQRT((Primary_Easting-$D$12)^2+(Primary_Northing-$D$13)^2)),B29),SQRT((Primary_Easting-$D$12)^2+(Primary_Northing-$D$13)^2),0)),"-")</f>
        <v>-</v>
      </c>
      <c r="G29" s="57" t="str">
        <f t="shared" si="1"/>
        <v>-</v>
      </c>
      <c r="H29" s="12" t="str">
        <f t="array" ref="H29">IFERROR(INDEX(Primary_BSP_Group,MATCH(SMALL((SQRT((Primary_Easting-$D$12)^2+(Primary_Northing-$D$13)^2)),B29),SQRT((Primary_Easting-$D$12)^2+(Primary_Northing-$D$13)^2),0)),"-")</f>
        <v>-</v>
      </c>
      <c r="I29" s="12" t="str">
        <f t="array" ref="I29">IFERROR(INDEX(Primary_BSP_Link,MATCH(SMALL((SQRT((Primary_Easting-$D$12)^2+(Primary_Northing-$D$13)^2)),B29),SQRT((Primary_Easting-$D$12)^2+(Primary_Northing-$D$13)^2),0)),"-")</f>
        <v>-</v>
      </c>
      <c r="J29" s="57" t="str">
        <f t="shared" si="2"/>
        <v>-</v>
      </c>
      <c r="K29" s="12" t="str">
        <f t="array" ref="K29">IFERROR(INDEX(Primary_GSP_Group,MATCH(SMALL((SQRT((Primary_Easting-$D$12)^2+(Primary_Northing-$D$13)^2)),B29),SQRT((Primary_Easting-$D$12)^2+(Primary_Northing-$D$13)^2),0)),"-")</f>
        <v>-</v>
      </c>
      <c r="L29" s="12" t="str">
        <f t="array" ref="L29">IFERROR(INDEX(Primary_GSP_Link,MATCH(SMALL((SQRT((Primary_Easting-$D$12)^2+(Primary_Northing-$D$13)^2)),B29),SQRT((Primary_Easting-$D$12)^2+(Primary_Northing-$D$13)^2),0)),"-")</f>
        <v>-</v>
      </c>
      <c r="M29" s="12" t="str">
        <f t="array" ref="M29">IFERROR(INDEX(Primary_Easting,MATCH(SMALL((SQRT((Primary_Easting-$D$12)^2+(Primary_Northing-$D$13)^2)),B29),SQRT((Primary_Easting-$D$12)^2+(Primary_Northing-$D$13)^2),0)),"-")</f>
        <v>-</v>
      </c>
      <c r="N29" s="12" t="str">
        <f t="array" ref="N29">IFERROR(INDEX(Primary_Northing,MATCH(SMALL((SQRT((Primary_Easting-$D$12)^2+(Primary_Northing-$D$13)^2)),B29),SQRT((Primary_Easting-$D$12)^2+(Primary_Northing-$D$13)^2),0)),"-")</f>
        <v>-</v>
      </c>
      <c r="O29" s="14" t="str">
        <f t="array" ref="O29">IFERROR(INDEX(Primary_Headroom,MATCH(SMALL((SQRT((Primary_Easting-$D$12)^2+(Primary_Northing-$D$13)^2)),B29),SQRT((Primary_Easting-$D$12)^2+(Primary_Northing-$D$13)^2),0),IF($D$15="Demand – Firm", 1, IF($D$15="Demand – N-0", 2,  IF($D$15="Generation – Inverter Based", 3, IF($D$15="Generation – Synchronous (LV)", 4, IF($D$15="Generation – Synchronous (HV)", 5, IF($D$15="Battery Storage", 6, 7))))))),"-")</f>
        <v>-</v>
      </c>
      <c r="P29" s="14" t="e">
        <f>VLOOKUP(E29,'4) Primary Headroom Data'!B7:J390,9,FALSE)</f>
        <v>#N/A</v>
      </c>
      <c r="Q29" s="14" t="e">
        <f t="shared" si="3"/>
        <v>#N/A</v>
      </c>
      <c r="R29" s="67" t="e">
        <f t="shared" si="4"/>
        <v>#N/A</v>
      </c>
      <c r="S29" s="67" t="e">
        <f>IF(Q29=0,1.5,IF(Q29=O29,$D$14/Q29,IF(Q29=P29,IF(D14&gt;Q29,"no", "yes"))))</f>
        <v>#N/A</v>
      </c>
      <c r="T29" s="68" t="e">
        <f t="shared" si="5"/>
        <v>#N/A</v>
      </c>
      <c r="U29" s="37"/>
      <c r="V29" s="68" t="str">
        <f>IFERROR(IF(OR($D$15="Demand – Firm",$D$15="Demand – N-0"),"-",VLOOKUP(J29,'7)Transmission Capacity - App G'!$C$7:$J$23,6,FALSE)),"-")</f>
        <v>-</v>
      </c>
      <c r="W29" s="68" t="str">
        <f>IFERROR(IF(OR($D$15="Demand – Firm",$D$15="Demand – N-0"),"-",VLOOKUP(J29,'7)Transmission Capacity - App G'!$C$7:$L$23,10,FALSE)),"-")</f>
        <v>-</v>
      </c>
      <c r="X29" s="117" t="str">
        <f>IFERROR(IF(OR($D$15="Demand – Firm",$D$15="Demand – N-0"),"-",IF(VLOOKUP(J29,'7)Transmission Capacity - App G'!$C$7:$I$23,7,FALSE)="A","Transmission Headroom Available",IF(VLOOKUP(J29,'7)Transmission Capacity - App G'!$C$7:$I$23,7,FALSE)="B","Modification Application Required",IF(VLOOKUP(J29,'7)Transmission Capacity - App G'!$C$7:$I$23,7,FALSE)="C","Transmission Works Identified","-")))),"-")</f>
        <v>-</v>
      </c>
      <c r="Y29" s="117"/>
      <c r="Z29" s="2"/>
      <c r="AA29" s="2"/>
      <c r="AB29" s="2"/>
      <c r="AC29" s="2"/>
      <c r="AD29" s="2"/>
      <c r="AE29" s="2"/>
      <c r="AF29" s="2"/>
      <c r="AG29" s="2"/>
      <c r="AH29" s="2"/>
    </row>
    <row r="30" spans="2:34" ht="14.5" x14ac:dyDescent="0.3">
      <c r="U30" s="37"/>
      <c r="V30" s="37"/>
      <c r="W30" s="37"/>
      <c r="Z30" s="2"/>
      <c r="AA30" s="2"/>
      <c r="AB30" s="2"/>
      <c r="AC30" s="2"/>
      <c r="AD30" s="2"/>
      <c r="AE30" s="2"/>
      <c r="AF30" s="2"/>
      <c r="AG30" s="2"/>
      <c r="AH30" s="2"/>
    </row>
    <row r="32" spans="2:34" ht="23.5" x14ac:dyDescent="0.3">
      <c r="B32" s="133" t="s">
        <v>464</v>
      </c>
      <c r="C32" s="134"/>
      <c r="D32" s="134"/>
      <c r="E32" s="134"/>
      <c r="F32" s="134"/>
      <c r="G32" s="134"/>
      <c r="H32" s="134"/>
      <c r="I32" s="134"/>
      <c r="J32" s="134"/>
      <c r="K32" s="134"/>
      <c r="L32" s="134"/>
      <c r="M32" s="134"/>
      <c r="N32" s="134"/>
      <c r="O32" s="134"/>
      <c r="P32" s="134"/>
      <c r="Q32" s="134"/>
      <c r="R32" s="134"/>
      <c r="S32" s="134"/>
      <c r="T32" s="134"/>
      <c r="U32" s="134"/>
      <c r="V32" s="134"/>
      <c r="W32" s="134"/>
      <c r="X32" s="135"/>
      <c r="Y32" s="69"/>
    </row>
    <row r="33" spans="2:25" ht="15" customHeight="1" x14ac:dyDescent="0.35">
      <c r="B33" s="132" t="s">
        <v>453</v>
      </c>
      <c r="C33" s="132"/>
      <c r="D33" s="132"/>
      <c r="E33" s="51"/>
      <c r="F33" s="51"/>
      <c r="G33" s="33" t="s">
        <v>454</v>
      </c>
      <c r="H33" s="33"/>
      <c r="I33" s="33"/>
      <c r="J33" s="33"/>
      <c r="K33" s="33"/>
      <c r="L33" s="33"/>
      <c r="M33" s="33"/>
      <c r="N33" s="33"/>
      <c r="O33" s="33"/>
      <c r="P33" s="33"/>
      <c r="Q33" s="33"/>
      <c r="R33" s="33"/>
      <c r="S33" s="33"/>
      <c r="T33" s="33"/>
      <c r="U33" s="33"/>
      <c r="V33" s="33"/>
      <c r="W33" s="33"/>
      <c r="X33" s="34"/>
      <c r="Y33" s="70"/>
    </row>
    <row r="34" spans="2:25" ht="15" customHeight="1" x14ac:dyDescent="0.35">
      <c r="B34" s="132" t="s">
        <v>448</v>
      </c>
      <c r="C34" s="132"/>
      <c r="D34" s="132"/>
      <c r="E34" s="51"/>
      <c r="F34" s="51"/>
      <c r="G34" s="33" t="s">
        <v>484</v>
      </c>
      <c r="H34" s="33"/>
      <c r="I34" s="33"/>
      <c r="J34" s="33"/>
      <c r="K34" s="33"/>
      <c r="L34" s="33"/>
      <c r="M34" s="33"/>
      <c r="N34" s="33"/>
      <c r="O34" s="33"/>
      <c r="P34" s="33"/>
      <c r="Q34" s="33"/>
      <c r="R34" s="33"/>
      <c r="S34" s="33"/>
      <c r="T34" s="33"/>
      <c r="U34" s="33"/>
      <c r="V34" s="33"/>
      <c r="W34" s="33"/>
      <c r="X34" s="34"/>
      <c r="Y34" s="70"/>
    </row>
    <row r="35" spans="2:25" ht="15" customHeight="1" x14ac:dyDescent="0.35">
      <c r="B35" s="132" t="s">
        <v>449</v>
      </c>
      <c r="C35" s="132"/>
      <c r="D35" s="132"/>
      <c r="E35" s="51"/>
      <c r="F35" s="51"/>
      <c r="G35" s="33" t="s">
        <v>455</v>
      </c>
      <c r="H35" s="33"/>
      <c r="I35" s="33"/>
      <c r="J35" s="33"/>
      <c r="K35" s="33"/>
      <c r="L35" s="33"/>
      <c r="M35" s="33"/>
      <c r="N35" s="33"/>
      <c r="O35" s="33"/>
      <c r="P35" s="33"/>
      <c r="Q35" s="33"/>
      <c r="R35" s="33"/>
      <c r="S35" s="33"/>
      <c r="T35" s="33"/>
      <c r="U35" s="33"/>
      <c r="V35" s="33"/>
      <c r="W35" s="33"/>
      <c r="X35" s="34"/>
      <c r="Y35" s="70"/>
    </row>
    <row r="36" spans="2:25" ht="15" customHeight="1" x14ac:dyDescent="0.35">
      <c r="B36" s="132" t="s">
        <v>450</v>
      </c>
      <c r="C36" s="132"/>
      <c r="D36" s="132"/>
      <c r="E36" s="51"/>
      <c r="F36" s="51"/>
      <c r="G36" s="33" t="s">
        <v>456</v>
      </c>
      <c r="H36" s="33"/>
      <c r="I36" s="33"/>
      <c r="J36" s="33"/>
      <c r="K36" s="33"/>
      <c r="L36" s="33"/>
      <c r="M36" s="33"/>
      <c r="N36" s="33"/>
      <c r="O36" s="33"/>
      <c r="P36" s="33"/>
      <c r="Q36" s="33"/>
      <c r="R36" s="33"/>
      <c r="S36" s="33"/>
      <c r="T36" s="33"/>
      <c r="U36" s="33"/>
      <c r="V36" s="33"/>
      <c r="W36" s="33"/>
      <c r="X36" s="34"/>
      <c r="Y36" s="70"/>
    </row>
    <row r="37" spans="2:25" ht="15" customHeight="1" x14ac:dyDescent="0.35">
      <c r="B37" s="132" t="s">
        <v>451</v>
      </c>
      <c r="C37" s="132"/>
      <c r="D37" s="132"/>
      <c r="E37" s="51"/>
      <c r="F37" s="51"/>
      <c r="G37" s="33" t="s">
        <v>485</v>
      </c>
      <c r="H37" s="33"/>
      <c r="I37" s="33"/>
      <c r="J37" s="33"/>
      <c r="K37" s="33"/>
      <c r="L37" s="33"/>
      <c r="M37" s="33"/>
      <c r="N37" s="33"/>
      <c r="O37" s="33"/>
      <c r="P37" s="33"/>
      <c r="Q37" s="33"/>
      <c r="R37" s="33"/>
      <c r="S37" s="33"/>
      <c r="T37" s="33"/>
      <c r="U37" s="33"/>
      <c r="V37" s="33"/>
      <c r="W37" s="33"/>
      <c r="X37" s="34"/>
      <c r="Y37" s="70"/>
    </row>
    <row r="38" spans="2:25" ht="15.75" customHeight="1" x14ac:dyDescent="0.35">
      <c r="B38" s="132" t="s">
        <v>452</v>
      </c>
      <c r="C38" s="132"/>
      <c r="D38" s="132"/>
      <c r="E38" s="52"/>
      <c r="F38" s="52"/>
      <c r="G38" s="35" t="s">
        <v>486</v>
      </c>
      <c r="H38" s="35"/>
      <c r="I38" s="35"/>
      <c r="J38" s="35"/>
      <c r="K38" s="35"/>
      <c r="L38" s="35"/>
      <c r="M38" s="35"/>
      <c r="N38" s="35"/>
      <c r="O38" s="35"/>
      <c r="P38" s="35"/>
      <c r="Q38" s="35"/>
      <c r="R38" s="35"/>
      <c r="S38" s="35"/>
      <c r="T38" s="35"/>
      <c r="U38" s="35"/>
      <c r="V38" s="35"/>
      <c r="W38" s="35"/>
      <c r="X38" s="36"/>
      <c r="Y38" s="70"/>
    </row>
  </sheetData>
  <sheetProtection algorithmName="SHA-512" hashValue="6ikaUln7iEslelnqjWeg5VIuy5nYJja0G/flktWJqF/EmsEctjpoNkf/NHPPZ/LMrxAwM7uXGhFPs06NxbWM7g==" saltValue="nvEWyBttCbNS5SlsPSReOg==" spinCount="100000" sheet="1" objects="1" scenarios="1"/>
  <mergeCells count="45">
    <mergeCell ref="B17:T17"/>
    <mergeCell ref="X18:Y19"/>
    <mergeCell ref="V17:Y17"/>
    <mergeCell ref="B18:B19"/>
    <mergeCell ref="T18:T19"/>
    <mergeCell ref="Q18:Q19"/>
    <mergeCell ref="P18:P19"/>
    <mergeCell ref="S18:S19"/>
    <mergeCell ref="X22:Y22"/>
    <mergeCell ref="X23:Y23"/>
    <mergeCell ref="X24:Y24"/>
    <mergeCell ref="C18:C19"/>
    <mergeCell ref="D18:D19"/>
    <mergeCell ref="G18:G19"/>
    <mergeCell ref="J18:J19"/>
    <mergeCell ref="O18:O19"/>
    <mergeCell ref="M18:N18"/>
    <mergeCell ref="R18:R19"/>
    <mergeCell ref="W18:W19"/>
    <mergeCell ref="V18:V19"/>
    <mergeCell ref="X20:Y20"/>
    <mergeCell ref="X21:Y21"/>
    <mergeCell ref="B38:D38"/>
    <mergeCell ref="B32:X32"/>
    <mergeCell ref="B33:D33"/>
    <mergeCell ref="B34:D34"/>
    <mergeCell ref="B35:D35"/>
    <mergeCell ref="B36:D36"/>
    <mergeCell ref="B37:D37"/>
    <mergeCell ref="V11:Y11"/>
    <mergeCell ref="W12:X12"/>
    <mergeCell ref="B4:Y4"/>
    <mergeCell ref="B5:Y9"/>
    <mergeCell ref="D15:G15"/>
    <mergeCell ref="W13:X13"/>
    <mergeCell ref="D13:G13"/>
    <mergeCell ref="D12:G12"/>
    <mergeCell ref="D14:G14"/>
    <mergeCell ref="J12:T15"/>
    <mergeCell ref="B11:T11"/>
    <mergeCell ref="X25:Y25"/>
    <mergeCell ref="X26:Y26"/>
    <mergeCell ref="X27:Y27"/>
    <mergeCell ref="X28:Y28"/>
    <mergeCell ref="X29:Y29"/>
  </mergeCells>
  <conditionalFormatting sqref="D12:F15">
    <cfRule type="cellIs" dxfId="13" priority="1" operator="equal">
      <formula>"Enter Data"</formula>
    </cfRule>
  </conditionalFormatting>
  <conditionalFormatting sqref="O20:Q29">
    <cfRule type="cellIs" dxfId="12" priority="16" operator="greaterThan">
      <formula>1000000</formula>
    </cfRule>
  </conditionalFormatting>
  <conditionalFormatting sqref="R20:S29">
    <cfRule type="cellIs" dxfId="11" priority="6" operator="greaterThan">
      <formula>15000</formula>
    </cfRule>
    <cfRule type="cellIs" dxfId="10" priority="18" operator="greaterThan">
      <formula>1.01</formula>
    </cfRule>
    <cfRule type="cellIs" dxfId="9" priority="19" operator="greaterThan">
      <formula>0.9</formula>
    </cfRule>
    <cfRule type="cellIs" dxfId="8" priority="20" operator="lessThan">
      <formula>0.95</formula>
    </cfRule>
  </conditionalFormatting>
  <conditionalFormatting sqref="S20:S29">
    <cfRule type="containsText" dxfId="7" priority="4" stopIfTrue="1" operator="containsText" text="no">
      <formula>NOT(ISERROR(SEARCH("no",S20)))</formula>
    </cfRule>
    <cfRule type="containsText" dxfId="6" priority="5" stopIfTrue="1" operator="containsText" text="yes">
      <formula>NOT(ISERROR(SEARCH("yes",S20)))</formula>
    </cfRule>
  </conditionalFormatting>
  <dataValidations count="1">
    <dataValidation type="list" allowBlank="1" showInputMessage="1" showErrorMessage="1" sqref="D15:F15" xr:uid="{00000000-0002-0000-0100-000000000000}">
      <formula1>"Demand – Firm, Demand – N-0, Generation – Synchronous (LV), Generation – Synchronous (HV), Generation – Inverter Based, Battery Storage, Enter Data"</formula1>
    </dataValidation>
  </dataValidations>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499984740745262"/>
  </sheetPr>
  <dimension ref="B1:U39"/>
  <sheetViews>
    <sheetView topLeftCell="A2" zoomScale="115" zoomScaleNormal="115" workbookViewId="0">
      <selection activeCell="D16" sqref="D16:G16"/>
    </sheetView>
  </sheetViews>
  <sheetFormatPr defaultColWidth="9.1796875" defaultRowHeight="13" x14ac:dyDescent="0.3"/>
  <cols>
    <col min="1" max="1" width="2.1796875" style="1" customWidth="1"/>
    <col min="2" max="2" width="5.1796875" style="1" customWidth="1"/>
    <col min="3" max="3" width="17.1796875" style="1" bestFit="1" customWidth="1"/>
    <col min="4" max="4" width="20.1796875" style="1" customWidth="1"/>
    <col min="5" max="6" width="20.1796875" style="1" hidden="1" customWidth="1"/>
    <col min="7" max="7" width="17.453125" style="1" customWidth="1"/>
    <col min="8" max="9" width="17.453125" style="1" hidden="1" customWidth="1"/>
    <col min="10" max="11" width="16" style="1" customWidth="1"/>
    <col min="12" max="12" width="14.81640625" style="1" customWidth="1"/>
    <col min="13" max="14" width="16" style="1" customWidth="1"/>
    <col min="15" max="15" width="3.1796875" style="1" customWidth="1"/>
    <col min="16" max="16" width="19" style="1" customWidth="1"/>
    <col min="17" max="17" width="15.81640625" style="1" customWidth="1"/>
    <col min="18" max="18" width="31.81640625" style="1" customWidth="1"/>
    <col min="19" max="19" width="3.1796875" style="1" customWidth="1"/>
    <col min="20" max="20" width="15.1796875" style="1" customWidth="1"/>
    <col min="21" max="21" width="33.453125" style="1" bestFit="1" customWidth="1"/>
    <col min="22" max="22" width="98.54296875" style="1" bestFit="1" customWidth="1"/>
    <col min="23" max="16384" width="9.1796875" style="1"/>
  </cols>
  <sheetData>
    <row r="1" spans="2:18" ht="14.25" customHeight="1" x14ac:dyDescent="0.3"/>
    <row r="2" spans="2:18" ht="99.75" customHeight="1" x14ac:dyDescent="0.6">
      <c r="J2" s="3"/>
      <c r="K2" s="3"/>
    </row>
    <row r="3" spans="2:18" ht="14.25" customHeight="1" x14ac:dyDescent="0.3"/>
    <row r="4" spans="2:18" ht="23.5" x14ac:dyDescent="0.3">
      <c r="B4" s="121" t="s">
        <v>470</v>
      </c>
      <c r="C4" s="122"/>
      <c r="D4" s="122"/>
      <c r="E4" s="122"/>
      <c r="F4" s="122"/>
      <c r="G4" s="122"/>
      <c r="H4" s="122"/>
      <c r="I4" s="122"/>
      <c r="J4" s="122"/>
      <c r="K4" s="122"/>
      <c r="L4" s="122"/>
      <c r="M4" s="122"/>
      <c r="N4" s="122"/>
      <c r="O4" s="122"/>
      <c r="P4" s="122"/>
      <c r="Q4" s="122"/>
      <c r="R4" s="122"/>
    </row>
    <row r="5" spans="2:18" ht="4.5" customHeight="1" x14ac:dyDescent="0.3">
      <c r="B5" s="145" t="s">
        <v>459</v>
      </c>
      <c r="C5" s="145"/>
      <c r="D5" s="145"/>
      <c r="E5" s="145"/>
      <c r="F5" s="145"/>
      <c r="G5" s="145"/>
      <c r="H5" s="145"/>
      <c r="I5" s="145"/>
      <c r="J5" s="145"/>
      <c r="K5" s="145"/>
      <c r="L5" s="145"/>
      <c r="M5" s="145"/>
      <c r="N5" s="145"/>
      <c r="O5" s="145"/>
      <c r="P5" s="145"/>
      <c r="Q5" s="145"/>
      <c r="R5" s="145"/>
    </row>
    <row r="6" spans="2:18" x14ac:dyDescent="0.3">
      <c r="B6" s="145"/>
      <c r="C6" s="145"/>
      <c r="D6" s="145"/>
      <c r="E6" s="145"/>
      <c r="F6" s="145"/>
      <c r="G6" s="145"/>
      <c r="H6" s="145"/>
      <c r="I6" s="145"/>
      <c r="J6" s="145"/>
      <c r="K6" s="145"/>
      <c r="L6" s="145"/>
      <c r="M6" s="145"/>
      <c r="N6" s="145"/>
      <c r="O6" s="145"/>
      <c r="P6" s="145"/>
      <c r="Q6" s="145"/>
      <c r="R6" s="145"/>
    </row>
    <row r="7" spans="2:18" x14ac:dyDescent="0.3">
      <c r="B7" s="145"/>
      <c r="C7" s="145"/>
      <c r="D7" s="145"/>
      <c r="E7" s="145"/>
      <c r="F7" s="145"/>
      <c r="G7" s="145"/>
      <c r="H7" s="145"/>
      <c r="I7" s="145"/>
      <c r="J7" s="145"/>
      <c r="K7" s="145"/>
      <c r="L7" s="145"/>
      <c r="M7" s="145"/>
      <c r="N7" s="145"/>
      <c r="O7" s="145"/>
      <c r="P7" s="145"/>
      <c r="Q7" s="145"/>
      <c r="R7" s="145"/>
    </row>
    <row r="8" spans="2:18" ht="8.25" customHeight="1" x14ac:dyDescent="0.3">
      <c r="B8" s="145"/>
      <c r="C8" s="145"/>
      <c r="D8" s="145"/>
      <c r="E8" s="145"/>
      <c r="F8" s="145"/>
      <c r="G8" s="145"/>
      <c r="H8" s="145"/>
      <c r="I8" s="145"/>
      <c r="J8" s="145"/>
      <c r="K8" s="145"/>
      <c r="L8" s="145"/>
      <c r="M8" s="145"/>
      <c r="N8" s="145"/>
      <c r="O8" s="145"/>
      <c r="P8" s="145"/>
      <c r="Q8" s="145"/>
      <c r="R8" s="145"/>
    </row>
    <row r="9" spans="2:18" ht="4.5" customHeight="1" x14ac:dyDescent="0.3">
      <c r="B9" s="2"/>
      <c r="C9" s="2"/>
      <c r="D9" s="2"/>
      <c r="E9" s="2"/>
      <c r="F9" s="2"/>
      <c r="G9" s="2"/>
      <c r="H9" s="2"/>
      <c r="I9" s="2"/>
      <c r="J9" s="2"/>
      <c r="K9" s="2"/>
      <c r="L9" s="2"/>
      <c r="M9" s="2"/>
      <c r="N9" s="2"/>
    </row>
    <row r="10" spans="2:18" ht="20.25" customHeight="1" x14ac:dyDescent="0.3">
      <c r="B10" s="144" t="s">
        <v>500</v>
      </c>
      <c r="C10" s="144"/>
      <c r="D10" s="144"/>
      <c r="E10" s="144"/>
      <c r="F10" s="144"/>
      <c r="G10" s="144"/>
      <c r="H10" s="144"/>
      <c r="I10" s="144"/>
      <c r="J10" s="144"/>
      <c r="K10" s="144"/>
      <c r="L10" s="144"/>
      <c r="M10" s="144"/>
      <c r="N10" s="144"/>
      <c r="O10" s="144"/>
      <c r="P10" s="144"/>
      <c r="Q10" s="144"/>
      <c r="R10" s="144"/>
    </row>
    <row r="11" spans="2:18" ht="20.25" customHeight="1" x14ac:dyDescent="0.3">
      <c r="B11" s="144"/>
      <c r="C11" s="144"/>
      <c r="D11" s="144"/>
      <c r="E11" s="144"/>
      <c r="F11" s="144"/>
      <c r="G11" s="144"/>
      <c r="H11" s="144"/>
      <c r="I11" s="144"/>
      <c r="J11" s="144"/>
      <c r="K11" s="144"/>
      <c r="L11" s="144"/>
      <c r="M11" s="144"/>
      <c r="N11" s="144"/>
      <c r="O11" s="144"/>
      <c r="P11" s="144"/>
      <c r="Q11" s="144"/>
      <c r="R11" s="144"/>
    </row>
    <row r="13" spans="2:18" ht="27.75" customHeight="1" x14ac:dyDescent="0.3">
      <c r="B13" s="131" t="s">
        <v>463</v>
      </c>
      <c r="C13" s="131"/>
      <c r="D13" s="131"/>
      <c r="E13" s="131"/>
      <c r="F13" s="131"/>
      <c r="G13" s="131"/>
      <c r="H13" s="131"/>
      <c r="I13" s="131"/>
      <c r="J13" s="131"/>
      <c r="K13" s="131"/>
      <c r="L13" s="131"/>
      <c r="M13" s="131"/>
      <c r="N13" s="131"/>
      <c r="P13" s="149" t="s">
        <v>568</v>
      </c>
      <c r="Q13" s="150"/>
      <c r="R13" s="151"/>
    </row>
    <row r="14" spans="2:18" ht="23.25" customHeight="1" x14ac:dyDescent="0.35">
      <c r="B14" s="132" t="s">
        <v>7</v>
      </c>
      <c r="C14" s="132"/>
      <c r="D14" s="128" t="s">
        <v>570</v>
      </c>
      <c r="E14" s="129"/>
      <c r="F14" s="129"/>
      <c r="G14" s="129"/>
      <c r="H14" s="49"/>
      <c r="I14" s="49"/>
      <c r="J14" s="146" t="s">
        <v>472</v>
      </c>
      <c r="K14" s="146"/>
      <c r="L14" s="146"/>
      <c r="M14" s="146"/>
      <c r="N14" s="146"/>
      <c r="P14" s="29"/>
      <c r="Q14" s="147" t="s">
        <v>480</v>
      </c>
      <c r="R14" s="148"/>
    </row>
    <row r="15" spans="2:18" ht="23.25" customHeight="1" x14ac:dyDescent="0.35">
      <c r="B15" s="132" t="s">
        <v>8</v>
      </c>
      <c r="C15" s="132"/>
      <c r="D15" s="128" t="s">
        <v>570</v>
      </c>
      <c r="E15" s="129"/>
      <c r="F15" s="129"/>
      <c r="G15" s="129"/>
      <c r="H15" s="49"/>
      <c r="I15" s="49"/>
      <c r="J15" s="146"/>
      <c r="K15" s="146"/>
      <c r="L15" s="146"/>
      <c r="M15" s="146"/>
      <c r="N15" s="146"/>
      <c r="P15" s="28"/>
      <c r="Q15" s="147" t="s">
        <v>481</v>
      </c>
      <c r="R15" s="148"/>
    </row>
    <row r="16" spans="2:18" ht="23.25" customHeight="1" x14ac:dyDescent="0.35">
      <c r="B16" s="132" t="s">
        <v>483</v>
      </c>
      <c r="C16" s="132"/>
      <c r="D16" s="129" t="s">
        <v>570</v>
      </c>
      <c r="E16" s="129"/>
      <c r="F16" s="129"/>
      <c r="G16" s="129"/>
      <c r="H16" s="49"/>
      <c r="I16" s="49"/>
      <c r="J16" s="146"/>
      <c r="K16" s="146"/>
      <c r="L16" s="146"/>
      <c r="M16" s="146"/>
      <c r="N16" s="146"/>
      <c r="P16" s="30"/>
      <c r="Q16" s="147" t="s">
        <v>479</v>
      </c>
      <c r="R16" s="148"/>
    </row>
    <row r="17" spans="2:21" ht="23.25" customHeight="1" x14ac:dyDescent="0.35">
      <c r="B17" s="132" t="s">
        <v>427</v>
      </c>
      <c r="C17" s="132"/>
      <c r="D17" s="129" t="s">
        <v>570</v>
      </c>
      <c r="E17" s="129"/>
      <c r="F17" s="129"/>
      <c r="G17" s="129"/>
      <c r="H17" s="49"/>
      <c r="I17" s="49"/>
      <c r="J17" s="146"/>
      <c r="K17" s="146"/>
      <c r="L17" s="146"/>
      <c r="M17" s="146"/>
      <c r="N17" s="146"/>
      <c r="P17" s="152"/>
      <c r="Q17" s="152"/>
      <c r="R17" s="152"/>
    </row>
    <row r="18" spans="2:21" ht="14.5" x14ac:dyDescent="0.35">
      <c r="B18" s="5"/>
      <c r="D18" s="11"/>
      <c r="E18" s="11"/>
      <c r="F18" s="11"/>
    </row>
    <row r="19" spans="2:21" ht="23.25" customHeight="1" x14ac:dyDescent="0.3">
      <c r="B19" s="149" t="s">
        <v>499</v>
      </c>
      <c r="C19" s="150"/>
      <c r="D19" s="150"/>
      <c r="E19" s="150"/>
      <c r="F19" s="150"/>
      <c r="G19" s="150"/>
      <c r="H19" s="150"/>
      <c r="I19" s="150"/>
      <c r="J19" s="150"/>
      <c r="K19" s="150"/>
      <c r="L19" s="150"/>
      <c r="M19" s="150"/>
      <c r="N19" s="151"/>
      <c r="P19" s="149" t="s">
        <v>498</v>
      </c>
      <c r="Q19" s="150"/>
      <c r="R19" s="151"/>
      <c r="T19" s="159"/>
      <c r="U19" s="159"/>
    </row>
    <row r="20" spans="2:21" ht="15" customHeight="1" x14ac:dyDescent="0.3">
      <c r="B20" s="155" t="s">
        <v>428</v>
      </c>
      <c r="C20" s="153" t="s">
        <v>429</v>
      </c>
      <c r="D20" s="155" t="s">
        <v>424</v>
      </c>
      <c r="E20" s="16"/>
      <c r="F20" s="16"/>
      <c r="G20" s="155" t="s">
        <v>487</v>
      </c>
      <c r="H20" s="17"/>
      <c r="I20" s="17"/>
      <c r="J20" s="157" t="s">
        <v>478</v>
      </c>
      <c r="K20" s="158"/>
      <c r="L20" s="153" t="s">
        <v>569</v>
      </c>
      <c r="M20" s="161" t="s">
        <v>482</v>
      </c>
      <c r="N20" s="162"/>
      <c r="P20" s="153" t="s">
        <v>496</v>
      </c>
      <c r="Q20" s="153" t="s">
        <v>497</v>
      </c>
      <c r="R20" s="153" t="s">
        <v>488</v>
      </c>
      <c r="T20" s="159"/>
      <c r="U20" s="159"/>
    </row>
    <row r="21" spans="2:21" ht="15" customHeight="1" x14ac:dyDescent="0.3">
      <c r="B21" s="156"/>
      <c r="C21" s="154"/>
      <c r="D21" s="138"/>
      <c r="E21" s="47"/>
      <c r="F21" s="47"/>
      <c r="G21" s="138"/>
      <c r="H21" s="45"/>
      <c r="I21" s="45"/>
      <c r="J21" s="17" t="s">
        <v>7</v>
      </c>
      <c r="K21" s="17" t="s">
        <v>8</v>
      </c>
      <c r="L21" s="154"/>
      <c r="M21" s="163"/>
      <c r="N21" s="164"/>
      <c r="P21" s="137"/>
      <c r="Q21" s="137"/>
      <c r="R21" s="137"/>
      <c r="T21" s="159"/>
      <c r="U21" s="159"/>
    </row>
    <row r="22" spans="2:21" ht="14.5" x14ac:dyDescent="0.3">
      <c r="B22" s="12">
        <v>1</v>
      </c>
      <c r="C22" s="13" t="str">
        <f t="array" ref="C22">IFERROR(SMALL((SQRT((BSP_Easting-$D$14)^2+(BSP_Northing-$D$15)^2)),B22)/1000,"-")</f>
        <v>-</v>
      </c>
      <c r="D22" s="57" t="str">
        <f>HYPERLINK(F22,E22)</f>
        <v>-</v>
      </c>
      <c r="E22" s="12" t="str">
        <f t="array" ref="E22">IFERROR(INDEX(BSP,MATCH(SMALL((SQRT((BSP_Easting-$D$14)^2+(BSP_Northing-$D$15)^2)),B22),SQRT((BSP_Easting-$D$14)^2+(BSP_Northing-$D$15)^2),0)),"-")</f>
        <v>-</v>
      </c>
      <c r="F22" s="12" t="str">
        <f t="array" ref="F22">IFERROR(INDEX(BSP_BSP_Link,MATCH(SMALL((SQRT((BSP_Easting-$D$14)^2+(BSP_Northing-$D$15)^2)),B22),SQRT((BSP_Easting-$D$14)^2+(BSP_Northing-$D$15)^2),0)),"-")</f>
        <v>-</v>
      </c>
      <c r="G22" s="57" t="str">
        <f>HYPERLINK(I22,H22)</f>
        <v>-</v>
      </c>
      <c r="H22" s="12" t="str">
        <f t="array" ref="H22">IFERROR(INDEX(BSP_GSP_Group,MATCH(SMALL((SQRT((BSP_Easting-$D$14)^2+(BSP_Northing-$D$15)^2)),B22),SQRT((BSP_Easting-$D$14)^2+(BSP_Northing-$D$15)^2),0)),"-")</f>
        <v>-</v>
      </c>
      <c r="I22" s="12" t="str">
        <f t="array" ref="I22">IFERROR(INDEX(BSP_GSP_Link,MATCH(SMALL((SQRT((BSP_Easting-$D$14)^2+(BSP_Northing-$D$15)^2)),B22),SQRT((BSP_Easting-$D$14)^2+(BSP_Northing-$D$15)^2),0)),"-")</f>
        <v>-</v>
      </c>
      <c r="J22" s="12" t="str">
        <f t="array" ref="J22">IFERROR(INDEX(BSP_Easting,MATCH(SMALL((SQRT((BSP_Easting-$D$14)^2+(BSP_Northing-$D$15)^2)),B22),SQRT((BSP_Easting-$D$14)^2+(BSP_Northing-$D$15)^2),0)),"-")</f>
        <v>-</v>
      </c>
      <c r="K22" s="12" t="str">
        <f t="array" ref="K22">IFERROR(INDEX(BSP_Northing,MATCH(SMALL((SQRT((BSP_Easting-$D$14)^2+(BSP_Northing-$D$15)^2)),B22),SQRT((BSP_Easting-$D$14)^2+(BSP_Northing-$D$15)^2),0)),"-")</f>
        <v>-</v>
      </c>
      <c r="L22" s="14" t="str">
        <f t="array" ref="L22">IFERROR(INDEX(BSP_Headroom,MATCH(SMALL((SQRT((BSP_Easting-$D$14)^2+(BSP_Northing-$D$15)^2)),B22),SQRT((BSP_Easting-$D$14)^2+(BSP_Northing-$D$15)^2),0),IF($D$17="Demand – Firm", 1, IF($D$17="Demand – N-0", 2,  IF($D$17="Generation – Inverter Based", 3,  IF($D$17="Generation – Synchronous", 4, IF($D$17="Battery Storage", 5, 7)))))),"-")</f>
        <v>-</v>
      </c>
      <c r="M22" s="143">
        <f>IF(L22=0,1.5,IF(L22&lt;100000,$D$16/L22,100000))</f>
        <v>100000</v>
      </c>
      <c r="N22" s="143"/>
      <c r="P22" s="14" t="str">
        <f>IFERROR(IF(OR($D$17="Demand – Firm",$D$17="Demand – N-0"),"-",VLOOKUP(G22,'7)Transmission Capacity - App G'!$C$7:$J$23,6,FALSE)),"-")</f>
        <v>-</v>
      </c>
      <c r="Q22" s="14" t="str">
        <f>IFERROR(IF(OR($D$17="Demand – Firm",$D$17="Demand – N-0"),"-",VLOOKUP(G22,'7)Transmission Capacity - App G'!$C$7:$L$23,10,FALSE)),"-")</f>
        <v>-</v>
      </c>
      <c r="R22" s="14" t="str">
        <f>IFERROR(IF(OR($D$17="Demand – Firm",$D$17="Demand – N-0"),"-",IF(VLOOKUP(G22,'7)Transmission Capacity - App G'!$C$7:$I$23,7,FALSE)="A","Transmission Headroom Available",IF(VLOOKUP(G22,'7)Transmission Capacity - App G'!$C$7:$I$23,7,FALSE)="B","Modification Application Required",IF(VLOOKUP(G22,'7)Transmission Capacity - App G'!$C$7:$I$23,7,FALSE)="C","Transmission Works Identified","-")))),"-")</f>
        <v>-</v>
      </c>
      <c r="T22" s="160"/>
      <c r="U22" s="160"/>
    </row>
    <row r="23" spans="2:21" ht="14.5" x14ac:dyDescent="0.3">
      <c r="B23" s="12">
        <v>2</v>
      </c>
      <c r="C23" s="13" t="str">
        <f t="array" ref="C23">IFERROR(SMALL((SQRT((BSP_Easting-$D$14)^2+(BSP_Northing-$D$15)^2)),B23)/1000,"-")</f>
        <v>-</v>
      </c>
      <c r="D23" s="57" t="str">
        <f t="shared" ref="D23:D31" si="0">HYPERLINK(F23,E23)</f>
        <v>-</v>
      </c>
      <c r="E23" s="12" t="str">
        <f t="array" ref="E23">IFERROR(INDEX(BSP,MATCH(SMALL((SQRT((BSP_Easting-$D$14)^2+(BSP_Northing-$D$15)^2)),B23),SQRT((BSP_Easting-$D$14)^2+(BSP_Northing-$D$15)^2),0)),"-")</f>
        <v>-</v>
      </c>
      <c r="F23" s="12" t="str">
        <f t="array" ref="F23">IFERROR(INDEX(BSP_BSP_Link,MATCH(SMALL((SQRT((BSP_Easting-$D$14)^2+(BSP_Northing-$D$15)^2)),B23),SQRT((BSP_Easting-$D$14)^2+(BSP_Northing-$D$15)^2),0)),"-")</f>
        <v>-</v>
      </c>
      <c r="G23" s="57" t="str">
        <f t="shared" ref="G23:G31" si="1">HYPERLINK(I23,H23)</f>
        <v>-</v>
      </c>
      <c r="H23" s="12" t="str">
        <f t="array" ref="H23">IFERROR(INDEX(BSP_GSP_Group,MATCH(SMALL((SQRT((BSP_Easting-$D$14)^2+(BSP_Northing-$D$15)^2)),B23),SQRT((BSP_Easting-$D$14)^2+(BSP_Northing-$D$15)^2),0)),"-")</f>
        <v>-</v>
      </c>
      <c r="I23" s="12" t="str">
        <f t="array" ref="I23">IFERROR(INDEX(BSP_GSP_Link,MATCH(SMALL((SQRT((BSP_Easting-$D$14)^2+(BSP_Northing-$D$15)^2)),B23),SQRT((BSP_Easting-$D$14)^2+(BSP_Northing-$D$15)^2),0)),"-")</f>
        <v>-</v>
      </c>
      <c r="J23" s="12" t="str">
        <f t="array" ref="J23">IFERROR(INDEX(BSP_Easting,MATCH(SMALL((SQRT((BSP_Easting-$D$14)^2+(BSP_Northing-$D$15)^2)),B23),SQRT((BSP_Easting-$D$14)^2+(BSP_Northing-$D$15)^2),0)),"-")</f>
        <v>-</v>
      </c>
      <c r="K23" s="12" t="str">
        <f t="array" ref="K23">IFERROR(INDEX(BSP_Northing,MATCH(SMALL((SQRT((BSP_Easting-$D$14)^2+(BSP_Northing-$D$15)^2)),B23),SQRT((BSP_Easting-$D$14)^2+(BSP_Northing-$D$15)^2),0)),"-")</f>
        <v>-</v>
      </c>
      <c r="L23" s="14" t="str">
        <f t="array" ref="L23">IFERROR(INDEX(BSP_Headroom,MATCH(SMALL((SQRT((BSP_Easting-$D$14)^2+(BSP_Northing-$D$15)^2)),B23),SQRT((BSP_Easting-$D$14)^2+(BSP_Northing-$D$15)^2),0),IF($D$17="Demand – Firm", 1, IF($D$17="Demand – N-0", 2,  IF($D$17="Generation – Inverter Based", 3,  IF($D$17="Generation – Synchronous", 4, IF($D$17="Battery Storage", 5, 7)))))),"-")</f>
        <v>-</v>
      </c>
      <c r="M23" s="143">
        <f t="shared" ref="M23:M31" si="2">IF(L23=0,1.5,IF(L23&lt;100000,$D$16/L23,100000))</f>
        <v>100000</v>
      </c>
      <c r="N23" s="143"/>
      <c r="P23" s="14" t="str">
        <f>IFERROR(IF(OR($D$17="Demand – Firm",$D$17="Demand – N-0"),"-",VLOOKUP(G23,'7)Transmission Capacity - App G'!$C$7:$J$23,6,FALSE)),"-")</f>
        <v>-</v>
      </c>
      <c r="Q23" s="14" t="str">
        <f>IFERROR(IF(OR($D$17="Demand – Firm",$D$17="Demand – N-0"),"-",VLOOKUP(G23,'7)Transmission Capacity - App G'!$C$7:$L$23,10,FALSE)),"-")</f>
        <v>-</v>
      </c>
      <c r="R23" s="14" t="str">
        <f>IFERROR(IF(OR($D$17="Demand – Firm",$D$17="Demand – N-0"),"-",IF(VLOOKUP(G23,'7)Transmission Capacity - App G'!$C$7:$I$23,7,FALSE)="A","Transmission Headroom Available",IF(VLOOKUP(G23,'7)Transmission Capacity - App G'!$C$7:$I$23,7,FALSE)="B","Modification Application Required",IF(VLOOKUP(G23,'7)Transmission Capacity - App G'!$C$7:$I$23,7,FALSE)="C","Transmission Works Identified","-")))),"-")</f>
        <v>-</v>
      </c>
      <c r="T23" s="160"/>
      <c r="U23" s="160"/>
    </row>
    <row r="24" spans="2:21" ht="14.5" x14ac:dyDescent="0.3">
      <c r="B24" s="12">
        <v>3</v>
      </c>
      <c r="C24" s="13" t="str">
        <f t="array" ref="C24">IFERROR(SMALL((SQRT((BSP_Easting-$D$14)^2+(BSP_Northing-$D$15)^2)),B24)/1000,"-")</f>
        <v>-</v>
      </c>
      <c r="D24" s="57" t="str">
        <f t="shared" si="0"/>
        <v>-</v>
      </c>
      <c r="E24" s="12" t="str">
        <f t="array" ref="E24">IFERROR(INDEX(BSP,MATCH(SMALL((SQRT((BSP_Easting-$D$14)^2+(BSP_Northing-$D$15)^2)),B24),SQRT((BSP_Easting-$D$14)^2+(BSP_Northing-$D$15)^2),0)),"-")</f>
        <v>-</v>
      </c>
      <c r="F24" s="12" t="str">
        <f t="array" ref="F24">IFERROR(INDEX(BSP_BSP_Link,MATCH(SMALL((SQRT((BSP_Easting-$D$14)^2+(BSP_Northing-$D$15)^2)),B24),SQRT((BSP_Easting-$D$14)^2+(BSP_Northing-$D$15)^2),0)),"-")</f>
        <v>-</v>
      </c>
      <c r="G24" s="57" t="str">
        <f t="shared" si="1"/>
        <v>-</v>
      </c>
      <c r="H24" s="12" t="str">
        <f t="array" ref="H24">IFERROR(INDEX(BSP_GSP_Group,MATCH(SMALL((SQRT((BSP_Easting-$D$14)^2+(BSP_Northing-$D$15)^2)),B24),SQRT((BSP_Easting-$D$14)^2+(BSP_Northing-$D$15)^2),0)),"-")</f>
        <v>-</v>
      </c>
      <c r="I24" s="12" t="str">
        <f t="array" ref="I24">IFERROR(INDEX(BSP_GSP_Link,MATCH(SMALL((SQRT((BSP_Easting-$D$14)^2+(BSP_Northing-$D$15)^2)),B24),SQRT((BSP_Easting-$D$14)^2+(BSP_Northing-$D$15)^2),0)),"-")</f>
        <v>-</v>
      </c>
      <c r="J24" s="12" t="str">
        <f t="array" ref="J24">IFERROR(INDEX(BSP_Easting,MATCH(SMALL((SQRT((BSP_Easting-$D$14)^2+(BSP_Northing-$D$15)^2)),B24),SQRT((BSP_Easting-$D$14)^2+(BSP_Northing-$D$15)^2),0)),"-")</f>
        <v>-</v>
      </c>
      <c r="K24" s="12" t="str">
        <f t="array" ref="K24">IFERROR(INDEX(BSP_Northing,MATCH(SMALL((SQRT((BSP_Easting-$D$14)^2+(BSP_Northing-$D$15)^2)),B24),SQRT((BSP_Easting-$D$14)^2+(BSP_Northing-$D$15)^2),0)),"-")</f>
        <v>-</v>
      </c>
      <c r="L24" s="14" t="str">
        <f t="array" ref="L24">IFERROR(INDEX(BSP_Headroom,MATCH(SMALL((SQRT((BSP_Easting-$D$14)^2+(BSP_Northing-$D$15)^2)),B24),SQRT((BSP_Easting-$D$14)^2+(BSP_Northing-$D$15)^2),0),IF($D$17="Demand – Firm", 1, IF($D$17="Demand – N-0", 2,  IF($D$17="Generation – Inverter Based", 3,  IF($D$17="Generation – Synchronous", 4, IF($D$17="Battery Storage", 5, 7)))))),"-")</f>
        <v>-</v>
      </c>
      <c r="M24" s="143">
        <f t="shared" si="2"/>
        <v>100000</v>
      </c>
      <c r="N24" s="143"/>
      <c r="P24" s="14" t="str">
        <f>IFERROR(IF(OR($D$17="Demand – Firm",$D$17="Demand – N-0"),"-",VLOOKUP(G24,'7)Transmission Capacity - App G'!$C$7:$J$23,6,FALSE)),"-")</f>
        <v>-</v>
      </c>
      <c r="Q24" s="14" t="str">
        <f>IFERROR(IF(OR($D$17="Demand – Firm",$D$17="Demand – N-0"),"-",VLOOKUP(G24,'7)Transmission Capacity - App G'!$C$7:$L$23,10,FALSE)),"-")</f>
        <v>-</v>
      </c>
      <c r="R24" s="14" t="str">
        <f>IFERROR(IF(OR($D$17="Demand – Firm",$D$17="Demand – N-0"),"-",IF(VLOOKUP(G24,'7)Transmission Capacity - App G'!$C$7:$I$23,7,FALSE)="A","Transmission Headroom Available",IF(VLOOKUP(G24,'7)Transmission Capacity - App G'!$C$7:$I$23,7,FALSE)="B","Modification Application Required",IF(VLOOKUP(G24,'7)Transmission Capacity - App G'!$C$7:$I$23,7,FALSE)="C","Transmission Works Identified","-")))),"-")</f>
        <v>-</v>
      </c>
      <c r="T24" s="160"/>
      <c r="U24" s="160"/>
    </row>
    <row r="25" spans="2:21" ht="14.5" x14ac:dyDescent="0.3">
      <c r="B25" s="12">
        <v>4</v>
      </c>
      <c r="C25" s="13" t="str">
        <f t="array" ref="C25">IFERROR(SMALL((SQRT((BSP_Easting-$D$14)^2+(BSP_Northing-$D$15)^2)),B25)/1000,"-")</f>
        <v>-</v>
      </c>
      <c r="D25" s="57" t="str">
        <f t="shared" si="0"/>
        <v>-</v>
      </c>
      <c r="E25" s="12" t="str">
        <f t="array" ref="E25">IFERROR(INDEX(BSP,MATCH(SMALL((SQRT((BSP_Easting-$D$14)^2+(BSP_Northing-$D$15)^2)),B25),SQRT((BSP_Easting-$D$14)^2+(BSP_Northing-$D$15)^2),0)),"-")</f>
        <v>-</v>
      </c>
      <c r="F25" s="12" t="str">
        <f t="array" ref="F25">IFERROR(INDEX(BSP_BSP_Link,MATCH(SMALL((SQRT((BSP_Easting-$D$14)^2+(BSP_Northing-$D$15)^2)),B25),SQRT((BSP_Easting-$D$14)^2+(BSP_Northing-$D$15)^2),0)),"-")</f>
        <v>-</v>
      </c>
      <c r="G25" s="57" t="str">
        <f t="shared" si="1"/>
        <v>-</v>
      </c>
      <c r="H25" s="12" t="str">
        <f t="array" ref="H25">IFERROR(INDEX(BSP_GSP_Group,MATCH(SMALL((SQRT((BSP_Easting-$D$14)^2+(BSP_Northing-$D$15)^2)),B25),SQRT((BSP_Easting-$D$14)^2+(BSP_Northing-$D$15)^2),0)),"-")</f>
        <v>-</v>
      </c>
      <c r="I25" s="12" t="str">
        <f t="array" ref="I25">IFERROR(INDEX(BSP_GSP_Link,MATCH(SMALL((SQRT((BSP_Easting-$D$14)^2+(BSP_Northing-$D$15)^2)),B25),SQRT((BSP_Easting-$D$14)^2+(BSP_Northing-$D$15)^2),0)),"-")</f>
        <v>-</v>
      </c>
      <c r="J25" s="12" t="str">
        <f t="array" ref="J25">IFERROR(INDEX(BSP_Easting,MATCH(SMALL((SQRT((BSP_Easting-$D$14)^2+(BSP_Northing-$D$15)^2)),B25),SQRT((BSP_Easting-$D$14)^2+(BSP_Northing-$D$15)^2),0)),"-")</f>
        <v>-</v>
      </c>
      <c r="K25" s="12" t="str">
        <f t="array" ref="K25">IFERROR(INDEX(BSP_Northing,MATCH(SMALL((SQRT((BSP_Easting-$D$14)^2+(BSP_Northing-$D$15)^2)),B25),SQRT((BSP_Easting-$D$14)^2+(BSP_Northing-$D$15)^2),0)),"-")</f>
        <v>-</v>
      </c>
      <c r="L25" s="14" t="str">
        <f t="array" ref="L25">IFERROR(INDEX(BSP_Headroom,MATCH(SMALL((SQRT((BSP_Easting-$D$14)^2+(BSP_Northing-$D$15)^2)),B25),SQRT((BSP_Easting-$D$14)^2+(BSP_Northing-$D$15)^2),0),IF($D$17="Demand – Firm", 1, IF($D$17="Demand – N-0", 2,  IF($D$17="Generation – Inverter Based", 3,  IF($D$17="Generation – Synchronous", 4, IF($D$17="Battery Storage", 5, 7)))))),"-")</f>
        <v>-</v>
      </c>
      <c r="M25" s="143">
        <f t="shared" si="2"/>
        <v>100000</v>
      </c>
      <c r="N25" s="143"/>
      <c r="P25" s="14" t="str">
        <f>IFERROR(IF(OR($D$17="Demand – Firm",$D$17="Demand – N-0"),"-",VLOOKUP(G25,'7)Transmission Capacity - App G'!$C$7:$J$23,6,FALSE)),"-")</f>
        <v>-</v>
      </c>
      <c r="Q25" s="14" t="str">
        <f>IFERROR(IF(OR($D$17="Demand – Firm",$D$17="Demand – N-0"),"-",VLOOKUP(G25,'7)Transmission Capacity - App G'!$C$7:$L$23,10,FALSE)),"-")</f>
        <v>-</v>
      </c>
      <c r="R25" s="14" t="str">
        <f>IFERROR(IF(OR($D$17="Demand – Firm",$D$17="Demand – N-0"),"-",IF(VLOOKUP(G25,'7)Transmission Capacity - App G'!$C$7:$I$23,7,FALSE)="A","Transmission Headroom Available",IF(VLOOKUP(G25,'7)Transmission Capacity - App G'!$C$7:$I$23,7,FALSE)="B","Modification Application Required",IF(VLOOKUP(G25,'7)Transmission Capacity - App G'!$C$7:$I$23,7,FALSE)="C","Transmission Works Identified","-")))),"-")</f>
        <v>-</v>
      </c>
      <c r="T25" s="160"/>
      <c r="U25" s="160"/>
    </row>
    <row r="26" spans="2:21" ht="14.5" x14ac:dyDescent="0.3">
      <c r="B26" s="12">
        <v>5</v>
      </c>
      <c r="C26" s="13" t="str">
        <f t="array" ref="C26">IFERROR(SMALL((SQRT((BSP_Easting-$D$14)^2+(BSP_Northing-$D$15)^2)),B26)/1000,"-")</f>
        <v>-</v>
      </c>
      <c r="D26" s="57" t="str">
        <f t="shared" si="0"/>
        <v>-</v>
      </c>
      <c r="E26" s="12" t="str">
        <f t="array" ref="E26">IFERROR(INDEX(BSP,MATCH(SMALL((SQRT((BSP_Easting-$D$14)^2+(BSP_Northing-$D$15)^2)),B26),SQRT((BSP_Easting-$D$14)^2+(BSP_Northing-$D$15)^2),0)),"-")</f>
        <v>-</v>
      </c>
      <c r="F26" s="12" t="str">
        <f t="array" ref="F26">IFERROR(INDEX(BSP_BSP_Link,MATCH(SMALL((SQRT((BSP_Easting-$D$14)^2+(BSP_Northing-$D$15)^2)),B26),SQRT((BSP_Easting-$D$14)^2+(BSP_Northing-$D$15)^2),0)),"-")</f>
        <v>-</v>
      </c>
      <c r="G26" s="57" t="str">
        <f t="shared" si="1"/>
        <v>-</v>
      </c>
      <c r="H26" s="12" t="str">
        <f t="array" ref="H26">IFERROR(INDEX(BSP_GSP_Group,MATCH(SMALL((SQRT((BSP_Easting-$D$14)^2+(BSP_Northing-$D$15)^2)),B26),SQRT((BSP_Easting-$D$14)^2+(BSP_Northing-$D$15)^2),0)),"-")</f>
        <v>-</v>
      </c>
      <c r="I26" s="12" t="str">
        <f t="array" ref="I26">IFERROR(INDEX(BSP_GSP_Link,MATCH(SMALL((SQRT((BSP_Easting-$D$14)^2+(BSP_Northing-$D$15)^2)),B26),SQRT((BSP_Easting-$D$14)^2+(BSP_Northing-$D$15)^2),0)),"-")</f>
        <v>-</v>
      </c>
      <c r="J26" s="12" t="str">
        <f t="array" ref="J26">IFERROR(INDEX(BSP_Easting,MATCH(SMALL((SQRT((BSP_Easting-$D$14)^2+(BSP_Northing-$D$15)^2)),B26),SQRT((BSP_Easting-$D$14)^2+(BSP_Northing-$D$15)^2),0)),"-")</f>
        <v>-</v>
      </c>
      <c r="K26" s="12" t="str">
        <f t="array" ref="K26">IFERROR(INDEX(BSP_Northing,MATCH(SMALL((SQRT((BSP_Easting-$D$14)^2+(BSP_Northing-$D$15)^2)),B26),SQRT((BSP_Easting-$D$14)^2+(BSP_Northing-$D$15)^2),0)),"-")</f>
        <v>-</v>
      </c>
      <c r="L26" s="14" t="str">
        <f t="array" ref="L26">IFERROR(INDEX(BSP_Headroom,MATCH(SMALL((SQRT((BSP_Easting-$D$14)^2+(BSP_Northing-$D$15)^2)),B26),SQRT((BSP_Easting-$D$14)^2+(BSP_Northing-$D$15)^2),0),IF($D$17="Demand – Firm", 1, IF($D$17="Demand – N-0", 2,  IF($D$17="Generation – Inverter Based", 3,  IF($D$17="Generation – Synchronous", 4, IF($D$17="Battery Storage", 5, 7)))))),"-")</f>
        <v>-</v>
      </c>
      <c r="M26" s="143">
        <f t="shared" si="2"/>
        <v>100000</v>
      </c>
      <c r="N26" s="143"/>
      <c r="P26" s="14" t="str">
        <f>IFERROR(IF(OR($D$17="Demand – Firm",$D$17="Demand – N-0"),"-",VLOOKUP(G26,'7)Transmission Capacity - App G'!$C$7:$J$23,6,FALSE)),"-")</f>
        <v>-</v>
      </c>
      <c r="Q26" s="14" t="str">
        <f>IFERROR(IF(OR($D$17="Demand – Firm",$D$17="Demand – N-0"),"-",VLOOKUP(G26,'7)Transmission Capacity - App G'!$C$7:$L$23,10,FALSE)),"-")</f>
        <v>-</v>
      </c>
      <c r="R26" s="14" t="str">
        <f>IFERROR(IF(OR($D$17="Demand – Firm",$D$17="Demand – N-0"),"-",IF(VLOOKUP(G26,'7)Transmission Capacity - App G'!$C$7:$I$23,7,FALSE)="A","Transmission Headroom Available",IF(VLOOKUP(G26,'7)Transmission Capacity - App G'!$C$7:$I$23,7,FALSE)="B","Modification Application Required",IF(VLOOKUP(G26,'7)Transmission Capacity - App G'!$C$7:$I$23,7,FALSE)="C","Transmission Works Identified","-")))),"-")</f>
        <v>-</v>
      </c>
      <c r="T26" s="160"/>
      <c r="U26" s="160"/>
    </row>
    <row r="27" spans="2:21" ht="15" customHeight="1" x14ac:dyDescent="0.3">
      <c r="B27" s="12">
        <v>6</v>
      </c>
      <c r="C27" s="13" t="str">
        <f t="array" ref="C27">IFERROR(SMALL((SQRT((BSP_Easting-$D$14)^2+(BSP_Northing-$D$15)^2)),B27)/1000,"-")</f>
        <v>-</v>
      </c>
      <c r="D27" s="57" t="str">
        <f t="shared" si="0"/>
        <v>-</v>
      </c>
      <c r="E27" s="12" t="str">
        <f t="array" ref="E27">IFERROR(INDEX(BSP,MATCH(SMALL((SQRT((BSP_Easting-$D$14)^2+(BSP_Northing-$D$15)^2)),B27),SQRT((BSP_Easting-$D$14)^2+(BSP_Northing-$D$15)^2),0)),"-")</f>
        <v>-</v>
      </c>
      <c r="F27" s="12" t="str">
        <f t="array" ref="F27">IFERROR(INDEX(BSP_BSP_Link,MATCH(SMALL((SQRT((BSP_Easting-$D$14)^2+(BSP_Northing-$D$15)^2)),B27),SQRT((BSP_Easting-$D$14)^2+(BSP_Northing-$D$15)^2),0)),"-")</f>
        <v>-</v>
      </c>
      <c r="G27" s="57" t="str">
        <f t="shared" si="1"/>
        <v>-</v>
      </c>
      <c r="H27" s="12" t="str">
        <f t="array" ref="H27">IFERROR(INDEX(BSP_GSP_Group,MATCH(SMALL((SQRT((BSP_Easting-$D$14)^2+(BSP_Northing-$D$15)^2)),B27),SQRT((BSP_Easting-$D$14)^2+(BSP_Northing-$D$15)^2),0)),"-")</f>
        <v>-</v>
      </c>
      <c r="I27" s="12" t="str">
        <f t="array" ref="I27">IFERROR(INDEX(BSP_GSP_Link,MATCH(SMALL((SQRT((BSP_Easting-$D$14)^2+(BSP_Northing-$D$15)^2)),B27),SQRT((BSP_Easting-$D$14)^2+(BSP_Northing-$D$15)^2),0)),"-")</f>
        <v>-</v>
      </c>
      <c r="J27" s="12" t="str">
        <f t="array" ref="J27">IFERROR(INDEX(BSP_Easting,MATCH(SMALL((SQRT((BSP_Easting-$D$14)^2+(BSP_Northing-$D$15)^2)),B27),SQRT((BSP_Easting-$D$14)^2+(BSP_Northing-$D$15)^2),0)),"-")</f>
        <v>-</v>
      </c>
      <c r="K27" s="12" t="str">
        <f t="array" ref="K27">IFERROR(INDEX(BSP_Northing,MATCH(SMALL((SQRT((BSP_Easting-$D$14)^2+(BSP_Northing-$D$15)^2)),B27),SQRT((BSP_Easting-$D$14)^2+(BSP_Northing-$D$15)^2),0)),"-")</f>
        <v>-</v>
      </c>
      <c r="L27" s="14" t="str">
        <f t="array" ref="L27">IFERROR(INDEX(BSP_Headroom,MATCH(SMALL((SQRT((BSP_Easting-$D$14)^2+(BSP_Northing-$D$15)^2)),B27),SQRT((BSP_Easting-$D$14)^2+(BSP_Northing-$D$15)^2),0),IF($D$17="Demand – Firm", 1, IF($D$17="Demand – N-0", 2,  IF($D$17="Generation – Inverter Based", 3,  IF($D$17="Generation – Synchronous", 4, IF($D$17="Battery Storage", 5, 7)))))),"-")</f>
        <v>-</v>
      </c>
      <c r="M27" s="143">
        <f t="shared" si="2"/>
        <v>100000</v>
      </c>
      <c r="N27" s="143"/>
      <c r="P27" s="14" t="str">
        <f>IFERROR(IF(OR($D$17="Demand – Firm",$D$17="Demand – N-0"),"-",VLOOKUP(G27,'7)Transmission Capacity - App G'!$C$7:$J$23,6,FALSE)),"-")</f>
        <v>-</v>
      </c>
      <c r="Q27" s="14" t="str">
        <f>IFERROR(IF(OR($D$17="Demand – Firm",$D$17="Demand – N-0"),"-",VLOOKUP(G27,'7)Transmission Capacity - App G'!$C$7:$L$23,10,FALSE)),"-")</f>
        <v>-</v>
      </c>
      <c r="R27" s="14" t="str">
        <f>IFERROR(IF(OR($D$17="Demand – Firm",$D$17="Demand – N-0"),"-",IF(VLOOKUP(G27,'7)Transmission Capacity - App G'!$C$7:$I$23,7,FALSE)="A","Transmission Headroom Available",IF(VLOOKUP(G27,'7)Transmission Capacity - App G'!$C$7:$I$23,7,FALSE)="B","Modification Application Required",IF(VLOOKUP(G27,'7)Transmission Capacity - App G'!$C$7:$I$23,7,FALSE)="C","Transmission Works Identified","-")))),"-")</f>
        <v>-</v>
      </c>
      <c r="T27" s="160"/>
      <c r="U27" s="160"/>
    </row>
    <row r="28" spans="2:21" ht="14.5" x14ac:dyDescent="0.3">
      <c r="B28" s="12">
        <v>7</v>
      </c>
      <c r="C28" s="13" t="str">
        <f t="array" ref="C28">IFERROR(SMALL((SQRT((BSP_Easting-$D$14)^2+(BSP_Northing-$D$15)^2)),B28)/1000,"-")</f>
        <v>-</v>
      </c>
      <c r="D28" s="57" t="str">
        <f t="shared" si="0"/>
        <v>-</v>
      </c>
      <c r="E28" s="12" t="str">
        <f t="array" ref="E28">IFERROR(INDEX(BSP,MATCH(SMALL((SQRT((BSP_Easting-$D$14)^2+(BSP_Northing-$D$15)^2)),B28),SQRT((BSP_Easting-$D$14)^2+(BSP_Northing-$D$15)^2),0)),"-")</f>
        <v>-</v>
      </c>
      <c r="F28" s="12" t="str">
        <f t="array" ref="F28">IFERROR(INDEX(BSP_BSP_Link,MATCH(SMALL((SQRT((BSP_Easting-$D$14)^2+(BSP_Northing-$D$15)^2)),B28),SQRT((BSP_Easting-$D$14)^2+(BSP_Northing-$D$15)^2),0)),"-")</f>
        <v>-</v>
      </c>
      <c r="G28" s="57" t="str">
        <f t="shared" si="1"/>
        <v>-</v>
      </c>
      <c r="H28" s="12" t="str">
        <f t="array" ref="H28">IFERROR(INDEX(BSP_GSP_Group,MATCH(SMALL((SQRT((BSP_Easting-$D$14)^2+(BSP_Northing-$D$15)^2)),B28),SQRT((BSP_Easting-$D$14)^2+(BSP_Northing-$D$15)^2),0)),"-")</f>
        <v>-</v>
      </c>
      <c r="I28" s="12" t="str">
        <f t="array" ref="I28">IFERROR(INDEX(BSP_GSP_Link,MATCH(SMALL((SQRT((BSP_Easting-$D$14)^2+(BSP_Northing-$D$15)^2)),B28),SQRT((BSP_Easting-$D$14)^2+(BSP_Northing-$D$15)^2),0)),"-")</f>
        <v>-</v>
      </c>
      <c r="J28" s="12" t="str">
        <f t="array" ref="J28">IFERROR(INDEX(BSP_Easting,MATCH(SMALL((SQRT((BSP_Easting-$D$14)^2+(BSP_Northing-$D$15)^2)),B28),SQRT((BSP_Easting-$D$14)^2+(BSP_Northing-$D$15)^2),0)),"-")</f>
        <v>-</v>
      </c>
      <c r="K28" s="12" t="str">
        <f t="array" ref="K28">IFERROR(INDEX(BSP_Northing,MATCH(SMALL((SQRT((BSP_Easting-$D$14)^2+(BSP_Northing-$D$15)^2)),B28),SQRT((BSP_Easting-$D$14)^2+(BSP_Northing-$D$15)^2),0)),"-")</f>
        <v>-</v>
      </c>
      <c r="L28" s="14" t="str">
        <f t="array" ref="L28">IFERROR(INDEX(BSP_Headroom,MATCH(SMALL((SQRT((BSP_Easting-$D$14)^2+(BSP_Northing-$D$15)^2)),B28),SQRT((BSP_Easting-$D$14)^2+(BSP_Northing-$D$15)^2),0),IF($D$17="Demand – Firm", 1, IF($D$17="Demand – N-0", 2,  IF($D$17="Generation – Inverter Based", 3,  IF($D$17="Generation – Synchronous", 4, IF($D$17="Battery Storage", 5, 7)))))),"-")</f>
        <v>-</v>
      </c>
      <c r="M28" s="143">
        <f t="shared" si="2"/>
        <v>100000</v>
      </c>
      <c r="N28" s="143"/>
      <c r="P28" s="14" t="str">
        <f>IFERROR(IF(OR($D$17="Demand – Firm",$D$17="Demand – N-0"),"-",VLOOKUP(G28,'7)Transmission Capacity - App G'!$C$7:$J$23,6,FALSE)),"-")</f>
        <v>-</v>
      </c>
      <c r="Q28" s="14" t="str">
        <f>IFERROR(IF(OR($D$17="Demand – Firm",$D$17="Demand – N-0"),"-",VLOOKUP(G28,'7)Transmission Capacity - App G'!$C$7:$L$23,10,FALSE)),"-")</f>
        <v>-</v>
      </c>
      <c r="R28" s="14" t="str">
        <f>IFERROR(IF(OR($D$17="Demand – Firm",$D$17="Demand – N-0"),"-",IF(VLOOKUP(G28,'7)Transmission Capacity - App G'!$C$7:$I$23,7,FALSE)="A","Transmission Headroom Available",IF(VLOOKUP(G28,'7)Transmission Capacity - App G'!$C$7:$I$23,7,FALSE)="B","Modification Application Required",IF(VLOOKUP(G28,'7)Transmission Capacity - App G'!$C$7:$I$23,7,FALSE)="C","Transmission Works Identified","-")))),"-")</f>
        <v>-</v>
      </c>
      <c r="T28" s="160"/>
      <c r="U28" s="160"/>
    </row>
    <row r="29" spans="2:21" ht="14.5" x14ac:dyDescent="0.3">
      <c r="B29" s="12">
        <v>8</v>
      </c>
      <c r="C29" s="13" t="str">
        <f t="array" ref="C29">IFERROR(SMALL((SQRT((BSP_Easting-$D$14)^2+(BSP_Northing-$D$15)^2)),B29)/1000,"-")</f>
        <v>-</v>
      </c>
      <c r="D29" s="57" t="str">
        <f t="shared" si="0"/>
        <v>-</v>
      </c>
      <c r="E29" s="12" t="str">
        <f t="array" ref="E29">IFERROR(INDEX(BSP,MATCH(SMALL((SQRT((BSP_Easting-$D$14)^2+(BSP_Northing-$D$15)^2)),B29),SQRT((BSP_Easting-$D$14)^2+(BSP_Northing-$D$15)^2),0)),"-")</f>
        <v>-</v>
      </c>
      <c r="F29" s="12" t="str">
        <f t="array" ref="F29">IFERROR(INDEX(BSP_BSP_Link,MATCH(SMALL((SQRT((BSP_Easting-$D$14)^2+(BSP_Northing-$D$15)^2)),B29),SQRT((BSP_Easting-$D$14)^2+(BSP_Northing-$D$15)^2),0)),"-")</f>
        <v>-</v>
      </c>
      <c r="G29" s="57" t="str">
        <f t="shared" si="1"/>
        <v>-</v>
      </c>
      <c r="H29" s="12" t="str">
        <f t="array" ref="H29">IFERROR(INDEX(BSP_GSP_Group,MATCH(SMALL((SQRT((BSP_Easting-$D$14)^2+(BSP_Northing-$D$15)^2)),B29),SQRT((BSP_Easting-$D$14)^2+(BSP_Northing-$D$15)^2),0)),"-")</f>
        <v>-</v>
      </c>
      <c r="I29" s="12" t="str">
        <f t="array" ref="I29">IFERROR(INDEX(BSP_GSP_Link,MATCH(SMALL((SQRT((BSP_Easting-$D$14)^2+(BSP_Northing-$D$15)^2)),B29),SQRT((BSP_Easting-$D$14)^2+(BSP_Northing-$D$15)^2),0)),"-")</f>
        <v>-</v>
      </c>
      <c r="J29" s="12" t="str">
        <f t="array" ref="J29">IFERROR(INDEX(BSP_Easting,MATCH(SMALL((SQRT((BSP_Easting-$D$14)^2+(BSP_Northing-$D$15)^2)),B29),SQRT((BSP_Easting-$D$14)^2+(BSP_Northing-$D$15)^2),0)),"-")</f>
        <v>-</v>
      </c>
      <c r="K29" s="12" t="str">
        <f t="array" ref="K29">IFERROR(INDEX(BSP_Northing,MATCH(SMALL((SQRT((BSP_Easting-$D$14)^2+(BSP_Northing-$D$15)^2)),B29),SQRT((BSP_Easting-$D$14)^2+(BSP_Northing-$D$15)^2),0)),"-")</f>
        <v>-</v>
      </c>
      <c r="L29" s="14" t="str">
        <f t="array" ref="L29">IFERROR(INDEX(BSP_Headroom,MATCH(SMALL((SQRT((BSP_Easting-$D$14)^2+(BSP_Northing-$D$15)^2)),B29),SQRT((BSP_Easting-$D$14)^2+(BSP_Northing-$D$15)^2),0),IF($D$17="Demand – Firm", 1, IF($D$17="Demand – N-0", 2,  IF($D$17="Generation – Inverter Based", 3,  IF($D$17="Generation – Synchronous", 4, IF($D$17="Battery Storage", 5, 7)))))),"-")</f>
        <v>-</v>
      </c>
      <c r="M29" s="143">
        <f t="shared" si="2"/>
        <v>100000</v>
      </c>
      <c r="N29" s="143"/>
      <c r="P29" s="14" t="str">
        <f>IFERROR(IF(OR($D$17="Demand – Firm",$D$17="Demand – N-0"),"-",VLOOKUP(G29,'7)Transmission Capacity - App G'!$C$7:$J$23,6,FALSE)),"-")</f>
        <v>-</v>
      </c>
      <c r="Q29" s="14" t="str">
        <f>IFERROR(IF(OR($D$17="Demand – Firm",$D$17="Demand – N-0"),"-",VLOOKUP(G29,'7)Transmission Capacity - App G'!$C$7:$L$23,10,FALSE)),"-")</f>
        <v>-</v>
      </c>
      <c r="R29" s="14" t="str">
        <f>IFERROR(IF(OR($D$17="Demand – Firm",$D$17="Demand – N-0"),"-",IF(VLOOKUP(G29,'7)Transmission Capacity - App G'!$C$7:$I$23,7,FALSE)="A","Transmission Headroom Available",IF(VLOOKUP(G29,'7)Transmission Capacity - App G'!$C$7:$I$23,7,FALSE)="B","Modification Application Required",IF(VLOOKUP(G29,'7)Transmission Capacity - App G'!$C$7:$I$23,7,FALSE)="C","Transmission Works Identified","-")))),"-")</f>
        <v>-</v>
      </c>
      <c r="T29" s="160"/>
      <c r="U29" s="160"/>
    </row>
    <row r="30" spans="2:21" ht="14.5" x14ac:dyDescent="0.3">
      <c r="B30" s="12">
        <v>9</v>
      </c>
      <c r="C30" s="13" t="str">
        <f t="array" ref="C30">IFERROR(SMALL((SQRT((BSP_Easting-$D$14)^2+(BSP_Northing-$D$15)^2)),B30)/1000,"-")</f>
        <v>-</v>
      </c>
      <c r="D30" s="57" t="str">
        <f t="shared" si="0"/>
        <v>-</v>
      </c>
      <c r="E30" s="12" t="str">
        <f t="array" ref="E30">IFERROR(INDEX(BSP,MATCH(SMALL((SQRT((BSP_Easting-$D$14)^2+(BSP_Northing-$D$15)^2)),B30),SQRT((BSP_Easting-$D$14)^2+(BSP_Northing-$D$15)^2),0)),"-")</f>
        <v>-</v>
      </c>
      <c r="F30" s="12" t="str">
        <f t="array" ref="F30">IFERROR(INDEX(BSP_BSP_Link,MATCH(SMALL((SQRT((BSP_Easting-$D$14)^2+(BSP_Northing-$D$15)^2)),B30),SQRT((BSP_Easting-$D$14)^2+(BSP_Northing-$D$15)^2),0)),"-")</f>
        <v>-</v>
      </c>
      <c r="G30" s="57" t="str">
        <f t="shared" si="1"/>
        <v>-</v>
      </c>
      <c r="H30" s="12" t="str">
        <f t="array" ref="H30">IFERROR(INDEX(BSP_GSP_Group,MATCH(SMALL((SQRT((BSP_Easting-$D$14)^2+(BSP_Northing-$D$15)^2)),B30),SQRT((BSP_Easting-$D$14)^2+(BSP_Northing-$D$15)^2),0)),"-")</f>
        <v>-</v>
      </c>
      <c r="I30" s="12" t="str">
        <f t="array" ref="I30">IFERROR(INDEX(BSP_GSP_Link,MATCH(SMALL((SQRT((BSP_Easting-$D$14)^2+(BSP_Northing-$D$15)^2)),B30),SQRT((BSP_Easting-$D$14)^2+(BSP_Northing-$D$15)^2),0)),"-")</f>
        <v>-</v>
      </c>
      <c r="J30" s="12" t="str">
        <f t="array" ref="J30">IFERROR(INDEX(BSP_Easting,MATCH(SMALL((SQRT((BSP_Easting-$D$14)^2+(BSP_Northing-$D$15)^2)),B30),SQRT((BSP_Easting-$D$14)^2+(BSP_Northing-$D$15)^2),0)),"-")</f>
        <v>-</v>
      </c>
      <c r="K30" s="12" t="str">
        <f t="array" ref="K30">IFERROR(INDEX(BSP_Northing,MATCH(SMALL((SQRT((BSP_Easting-$D$14)^2+(BSP_Northing-$D$15)^2)),B30),SQRT((BSP_Easting-$D$14)^2+(BSP_Northing-$D$15)^2),0)),"-")</f>
        <v>-</v>
      </c>
      <c r="L30" s="14" t="str">
        <f t="array" ref="L30">IFERROR(INDEX(BSP_Headroom,MATCH(SMALL((SQRT((BSP_Easting-$D$14)^2+(BSP_Northing-$D$15)^2)),B30),SQRT((BSP_Easting-$D$14)^2+(BSP_Northing-$D$15)^2),0),IF($D$17="Demand – Firm", 1, IF($D$17="Demand – N-0", 2,  IF($D$17="Generation – Inverter Based", 3,  IF($D$17="Generation – Synchronous", 4, IF($D$17="Battery Storage", 5, 7)))))),"-")</f>
        <v>-</v>
      </c>
      <c r="M30" s="143">
        <f t="shared" si="2"/>
        <v>100000</v>
      </c>
      <c r="N30" s="143"/>
      <c r="P30" s="14" t="str">
        <f>IFERROR(IF(OR($D$17="Demand – Firm",$D$17="Demand – N-0"),"-",VLOOKUP(G30,'7)Transmission Capacity - App G'!$C$7:$J$23,6,FALSE)),"-")</f>
        <v>-</v>
      </c>
      <c r="Q30" s="14" t="str">
        <f>IFERROR(IF(OR($D$17="Demand – Firm",$D$17="Demand – N-0"),"-",VLOOKUP(G30,'7)Transmission Capacity - App G'!$C$7:$L$23,10,FALSE)),"-")</f>
        <v>-</v>
      </c>
      <c r="R30" s="14" t="str">
        <f>IFERROR(IF(OR($D$17="Demand – Firm",$D$17="Demand – N-0"),"-",IF(VLOOKUP(G30,'7)Transmission Capacity - App G'!$C$7:$I$23,7,FALSE)="A","Transmission Headroom Available",IF(VLOOKUP(G30,'7)Transmission Capacity - App G'!$C$7:$I$23,7,FALSE)="B","Modification Application Required",IF(VLOOKUP(G30,'7)Transmission Capacity - App G'!$C$7:$I$23,7,FALSE)="C","Transmission Works Identified","-")))),"-")</f>
        <v>-</v>
      </c>
      <c r="T30" s="160"/>
      <c r="U30" s="160"/>
    </row>
    <row r="31" spans="2:21" ht="14.5" x14ac:dyDescent="0.3">
      <c r="B31" s="12">
        <v>10</v>
      </c>
      <c r="C31" s="13" t="str">
        <f t="array" ref="C31">IFERROR(SMALL((SQRT((BSP_Easting-$D$14)^2+(BSP_Northing-$D$15)^2)),B31)/1000,"-")</f>
        <v>-</v>
      </c>
      <c r="D31" s="57" t="str">
        <f t="shared" si="0"/>
        <v>-</v>
      </c>
      <c r="E31" s="12" t="str">
        <f t="array" ref="E31">IFERROR(INDEX(BSP,MATCH(SMALL((SQRT((BSP_Easting-$D$14)^2+(BSP_Northing-$D$15)^2)),B31),SQRT((BSP_Easting-$D$14)^2+(BSP_Northing-$D$15)^2),0)),"-")</f>
        <v>-</v>
      </c>
      <c r="F31" s="12" t="str">
        <f t="array" ref="F31">IFERROR(INDEX(BSP_BSP_Link,MATCH(SMALL((SQRT((BSP_Easting-$D$14)^2+(BSP_Northing-$D$15)^2)),B31),SQRT((BSP_Easting-$D$14)^2+(BSP_Northing-$D$15)^2),0)),"-")</f>
        <v>-</v>
      </c>
      <c r="G31" s="57" t="str">
        <f t="shared" si="1"/>
        <v>-</v>
      </c>
      <c r="H31" s="12" t="str">
        <f t="array" ref="H31">IFERROR(INDEX(BSP_GSP_Group,MATCH(SMALL((SQRT((BSP_Easting-$D$14)^2+(BSP_Northing-$D$15)^2)),B31),SQRT((BSP_Easting-$D$14)^2+(BSP_Northing-$D$15)^2),0)),"-")</f>
        <v>-</v>
      </c>
      <c r="I31" s="12" t="str">
        <f t="array" ref="I31">IFERROR(INDEX(BSP_GSP_Link,MATCH(SMALL((SQRT((BSP_Easting-$D$14)^2+(BSP_Northing-$D$15)^2)),B31),SQRT((BSP_Easting-$D$14)^2+(BSP_Northing-$D$15)^2),0)),"-")</f>
        <v>-</v>
      </c>
      <c r="J31" s="12" t="str">
        <f t="array" ref="J31">IFERROR(INDEX(BSP_Easting,MATCH(SMALL((SQRT((BSP_Easting-$D$14)^2+(BSP_Northing-$D$15)^2)),B31),SQRT((BSP_Easting-$D$14)^2+(BSP_Northing-$D$15)^2),0)),"-")</f>
        <v>-</v>
      </c>
      <c r="K31" s="12" t="str">
        <f t="array" ref="K31">IFERROR(INDEX(BSP_Northing,MATCH(SMALL((SQRT((BSP_Easting-$D$14)^2+(BSP_Northing-$D$15)^2)),B31),SQRT((BSP_Easting-$D$14)^2+(BSP_Northing-$D$15)^2),0)),"-")</f>
        <v>-</v>
      </c>
      <c r="L31" s="14" t="str">
        <f t="array" ref="L31">IFERROR(INDEX(BSP_Headroom,MATCH(SMALL((SQRT((BSP_Easting-$D$14)^2+(BSP_Northing-$D$15)^2)),B31),SQRT((BSP_Easting-$D$14)^2+(BSP_Northing-$D$15)^2),0),IF($D$17="Demand – Firm", 1, IF($D$17="Demand – N-0", 2,  IF($D$17="Generation – Inverter Based", 3,  IF($D$17="Generation – Synchronous", 4, IF($D$17="Battery Storage", 5, 7)))))),"-")</f>
        <v>-</v>
      </c>
      <c r="M31" s="143">
        <f t="shared" si="2"/>
        <v>100000</v>
      </c>
      <c r="N31" s="143"/>
      <c r="P31" s="14" t="str">
        <f>IFERROR(IF(OR($D$17="Demand – Firm",$D$17="Demand – N-0"),"-",VLOOKUP(G31,'7)Transmission Capacity - App G'!$C$7:$J$23,6,FALSE)),"-")</f>
        <v>-</v>
      </c>
      <c r="Q31" s="14" t="str">
        <f>IFERROR(IF(OR($D$17="Demand – Firm",$D$17="Demand – N-0"),"-",VLOOKUP(G31,'7)Transmission Capacity - App G'!$C$7:$L$23,10,FALSE)),"-")</f>
        <v>-</v>
      </c>
      <c r="R31" s="14" t="str">
        <f>IFERROR(IF(OR($D$17="Demand – Firm",$D$17="Demand – N-0"),"-",IF(VLOOKUP(G31,'7)Transmission Capacity - App G'!$C$7:$I$23,7,FALSE)="A","Transmission Headroom Available",IF(VLOOKUP(G31,'7)Transmission Capacity - App G'!$C$7:$I$23,7,FALSE)="B","Modification Application Required",IF(VLOOKUP(G31,'7)Transmission Capacity - App G'!$C$7:$I$23,7,FALSE)="C","Transmission Works Identified","-")))),"-")</f>
        <v>-</v>
      </c>
      <c r="T31" s="160"/>
      <c r="U31" s="160"/>
    </row>
    <row r="34" spans="2:18" ht="23.5" x14ac:dyDescent="0.3">
      <c r="B34" s="133" t="s">
        <v>464</v>
      </c>
      <c r="C34" s="134"/>
      <c r="D34" s="134"/>
      <c r="E34" s="134"/>
      <c r="F34" s="134"/>
      <c r="G34" s="134"/>
      <c r="H34" s="134"/>
      <c r="I34" s="134"/>
      <c r="J34" s="134"/>
      <c r="K34" s="134"/>
      <c r="L34" s="134"/>
      <c r="M34" s="134"/>
      <c r="N34" s="134"/>
      <c r="O34" s="134"/>
      <c r="P34" s="134"/>
      <c r="Q34" s="134"/>
      <c r="R34" s="135"/>
    </row>
    <row r="35" spans="2:18" ht="15" customHeight="1" x14ac:dyDescent="0.35">
      <c r="B35" s="132" t="s">
        <v>453</v>
      </c>
      <c r="C35" s="132"/>
      <c r="D35" s="132"/>
      <c r="E35" s="51"/>
      <c r="F35" s="51"/>
      <c r="G35" s="33" t="s">
        <v>454</v>
      </c>
      <c r="H35" s="33"/>
      <c r="I35" s="33"/>
      <c r="J35" s="33"/>
      <c r="K35" s="33"/>
      <c r="L35" s="33"/>
      <c r="M35" s="33"/>
      <c r="N35" s="33"/>
      <c r="O35" s="33"/>
      <c r="P35" s="33"/>
      <c r="Q35" s="33"/>
      <c r="R35" s="34"/>
    </row>
    <row r="36" spans="2:18" ht="15" customHeight="1" x14ac:dyDescent="0.35">
      <c r="B36" s="132" t="s">
        <v>448</v>
      </c>
      <c r="C36" s="132"/>
      <c r="D36" s="132"/>
      <c r="E36" s="51"/>
      <c r="F36" s="51"/>
      <c r="G36" s="33" t="s">
        <v>484</v>
      </c>
      <c r="H36" s="33"/>
      <c r="I36" s="33"/>
      <c r="J36" s="33"/>
      <c r="K36" s="33"/>
      <c r="L36" s="33"/>
      <c r="M36" s="33"/>
      <c r="N36" s="33"/>
      <c r="O36" s="33"/>
      <c r="P36" s="33"/>
      <c r="Q36" s="33"/>
      <c r="R36" s="34"/>
    </row>
    <row r="37" spans="2:18" ht="15" customHeight="1" x14ac:dyDescent="0.35">
      <c r="B37" s="132" t="s">
        <v>449</v>
      </c>
      <c r="C37" s="132"/>
      <c r="D37" s="132"/>
      <c r="E37" s="51"/>
      <c r="F37" s="51"/>
      <c r="G37" s="33" t="s">
        <v>457</v>
      </c>
      <c r="H37" s="33"/>
      <c r="I37" s="33"/>
      <c r="J37" s="33"/>
      <c r="K37" s="33"/>
      <c r="L37" s="33"/>
      <c r="M37" s="33"/>
      <c r="N37" s="33"/>
      <c r="O37" s="33"/>
      <c r="P37" s="33"/>
      <c r="Q37" s="33"/>
      <c r="R37" s="34"/>
    </row>
    <row r="38" spans="2:18" ht="15" customHeight="1" x14ac:dyDescent="0.35">
      <c r="B38" s="132" t="s">
        <v>451</v>
      </c>
      <c r="C38" s="132"/>
      <c r="D38" s="132"/>
      <c r="E38" s="51"/>
      <c r="F38" s="51"/>
      <c r="G38" s="33" t="s">
        <v>485</v>
      </c>
      <c r="H38" s="33"/>
      <c r="I38" s="33"/>
      <c r="J38" s="33"/>
      <c r="K38" s="33"/>
      <c r="L38" s="33"/>
      <c r="M38" s="33"/>
      <c r="N38" s="33"/>
      <c r="O38" s="33"/>
      <c r="P38" s="33"/>
      <c r="Q38" s="33"/>
      <c r="R38" s="34"/>
    </row>
    <row r="39" spans="2:18" ht="15.75" customHeight="1" x14ac:dyDescent="0.35">
      <c r="B39" s="132" t="s">
        <v>452</v>
      </c>
      <c r="C39" s="132"/>
      <c r="D39" s="132"/>
      <c r="E39" s="52"/>
      <c r="F39" s="52"/>
      <c r="G39" s="35" t="s">
        <v>486</v>
      </c>
      <c r="H39" s="35"/>
      <c r="I39" s="35"/>
      <c r="J39" s="35"/>
      <c r="K39" s="35"/>
      <c r="L39" s="35"/>
      <c r="M39" s="35"/>
      <c r="N39" s="35"/>
      <c r="O39" s="35"/>
      <c r="P39" s="35"/>
      <c r="Q39" s="35"/>
      <c r="R39" s="36"/>
    </row>
  </sheetData>
  <sheetProtection algorithmName="SHA-512" hashValue="UDwoSmsc0a8MOR8WviFBhq706nCfch5qpaBvcNgvtD9fG2rg2Rfo/i7B8EGGom51Ay3GrWtB6XLZhAJQUr1URg==" saltValue="yUovQTC0AJ4r9WCBhoBmYw==" spinCount="100000" sheet="1" objects="1" scenarios="1"/>
  <mergeCells count="48">
    <mergeCell ref="T19:U21"/>
    <mergeCell ref="T22:U31"/>
    <mergeCell ref="B34:R34"/>
    <mergeCell ref="Q20:Q21"/>
    <mergeCell ref="R20:R21"/>
    <mergeCell ref="B19:N19"/>
    <mergeCell ref="M28:N28"/>
    <mergeCell ref="M29:N29"/>
    <mergeCell ref="M30:N30"/>
    <mergeCell ref="M31:N31"/>
    <mergeCell ref="P20:P21"/>
    <mergeCell ref="M26:N26"/>
    <mergeCell ref="M27:N27"/>
    <mergeCell ref="M20:N21"/>
    <mergeCell ref="M22:N22"/>
    <mergeCell ref="M23:N23"/>
    <mergeCell ref="B39:D39"/>
    <mergeCell ref="B35:D35"/>
    <mergeCell ref="B36:D36"/>
    <mergeCell ref="Q15:R15"/>
    <mergeCell ref="Q16:R16"/>
    <mergeCell ref="P19:R19"/>
    <mergeCell ref="L20:L21"/>
    <mergeCell ref="D16:G16"/>
    <mergeCell ref="D17:G17"/>
    <mergeCell ref="B37:D37"/>
    <mergeCell ref="B38:D38"/>
    <mergeCell ref="B20:B21"/>
    <mergeCell ref="C20:C21"/>
    <mergeCell ref="D20:D21"/>
    <mergeCell ref="G20:G21"/>
    <mergeCell ref="J20:K20"/>
    <mergeCell ref="M24:N24"/>
    <mergeCell ref="M25:N25"/>
    <mergeCell ref="B10:R11"/>
    <mergeCell ref="B5:R8"/>
    <mergeCell ref="B4:R4"/>
    <mergeCell ref="D14:G14"/>
    <mergeCell ref="D15:G15"/>
    <mergeCell ref="J14:N17"/>
    <mergeCell ref="B13:N13"/>
    <mergeCell ref="Q14:R14"/>
    <mergeCell ref="P13:R13"/>
    <mergeCell ref="P17:R17"/>
    <mergeCell ref="B14:C14"/>
    <mergeCell ref="B15:C15"/>
    <mergeCell ref="B16:C16"/>
    <mergeCell ref="B17:C17"/>
  </mergeCells>
  <conditionalFormatting sqref="D14:F18">
    <cfRule type="cellIs" dxfId="5" priority="1" operator="equal">
      <formula>"Enter Data"</formula>
    </cfRule>
  </conditionalFormatting>
  <conditionalFormatting sqref="L22:L31">
    <cfRule type="cellIs" dxfId="4" priority="17" operator="greaterThan">
      <formula>1000000</formula>
    </cfRule>
  </conditionalFormatting>
  <conditionalFormatting sqref="M22:M31">
    <cfRule type="cellIs" dxfId="3" priority="18" operator="greaterThan">
      <formula>15000</formula>
    </cfRule>
    <cfRule type="cellIs" dxfId="2" priority="19" operator="greaterThan">
      <formula>1</formula>
    </cfRule>
    <cfRule type="cellIs" dxfId="1" priority="20" operator="greaterThan">
      <formula>0.9</formula>
    </cfRule>
    <cfRule type="cellIs" dxfId="0" priority="21" operator="lessThan">
      <formula>0.95</formula>
    </cfRule>
  </conditionalFormatting>
  <dataValidations count="2">
    <dataValidation type="list" allowBlank="1" showInputMessage="1" showErrorMessage="1" sqref="D18:F18" xr:uid="{00000000-0002-0000-0200-000000000000}">
      <formula1>"Demand – Firm, Demand – N-0, Generation – Synchronous (LV), Generation – Synchronous (HV), Generation – Inverter Based, Battery Storage, Enter Data"</formula1>
    </dataValidation>
    <dataValidation type="list" allowBlank="1" showInputMessage="1" showErrorMessage="1" sqref="D17:F17" xr:uid="{00000000-0002-0000-0200-000001000000}">
      <formula1>"Demand – Firm, Demand – N-0, Generation – Synchronous, Generation – Inverter Based, Battery Storage, Enter Data"</formula1>
    </dataValidation>
  </dataValidations>
  <pageMargins left="0.7" right="0.7" top="0.75" bottom="0.75" header="0.3" footer="0.3"/>
  <pageSetup paperSize="9"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92D050"/>
  </sheetPr>
  <dimension ref="B2:S381"/>
  <sheetViews>
    <sheetView topLeftCell="B1" zoomScaleNormal="100" workbookViewId="0">
      <selection activeCell="M16" sqref="M16"/>
    </sheetView>
  </sheetViews>
  <sheetFormatPr defaultColWidth="9.1796875" defaultRowHeight="13" x14ac:dyDescent="0.3"/>
  <cols>
    <col min="1" max="1" width="2.1796875" style="1" bestFit="1" customWidth="1"/>
    <col min="2" max="2" width="33.54296875" style="1" customWidth="1"/>
    <col min="3" max="3" width="13" style="1" bestFit="1" customWidth="1"/>
    <col min="4" max="4" width="23.1796875" style="1" bestFit="1" customWidth="1"/>
    <col min="5" max="5" width="23.1796875" style="1" customWidth="1"/>
    <col min="6" max="6" width="21" style="1" bestFit="1" customWidth="1"/>
    <col min="7" max="7" width="13.1796875" style="1" customWidth="1"/>
    <col min="8" max="10" width="13.453125" style="1" customWidth="1"/>
    <col min="11" max="11" width="12.453125" style="1" customWidth="1"/>
    <col min="12" max="12" width="12.1796875" style="1" customWidth="1"/>
    <col min="13" max="13" width="14.1796875" style="1" customWidth="1"/>
    <col min="14" max="14" width="16.453125" style="1" customWidth="1"/>
    <col min="15" max="15" width="16.81640625" style="1" customWidth="1"/>
    <col min="16" max="16" width="23.81640625" style="1" customWidth="1"/>
    <col min="17" max="17" width="7.1796875" style="1" hidden="1" customWidth="1"/>
    <col min="18" max="19" width="9.1796875" style="1" hidden="1" customWidth="1"/>
    <col min="20" max="16384" width="9.1796875" style="1"/>
  </cols>
  <sheetData>
    <row r="2" spans="2:19" ht="99" customHeight="1" x14ac:dyDescent="0.3"/>
    <row r="3" spans="2:19" ht="15.75" customHeight="1" x14ac:dyDescent="0.3"/>
    <row r="4" spans="2:19" ht="29.25" customHeight="1" x14ac:dyDescent="0.3">
      <c r="B4" s="166" t="s">
        <v>0</v>
      </c>
      <c r="C4" s="166"/>
      <c r="D4" s="166"/>
      <c r="E4" s="166"/>
      <c r="F4" s="166"/>
      <c r="G4" s="166"/>
      <c r="H4" s="166"/>
      <c r="I4" s="166"/>
      <c r="J4" s="166"/>
      <c r="K4" s="166"/>
      <c r="L4" s="166"/>
      <c r="M4" s="166"/>
      <c r="N4" s="166"/>
      <c r="O4" s="166"/>
      <c r="P4" s="166"/>
    </row>
    <row r="5" spans="2:19" ht="19.5" customHeight="1" x14ac:dyDescent="0.3">
      <c r="B5" s="165" t="s">
        <v>1</v>
      </c>
      <c r="C5" s="165" t="s">
        <v>2</v>
      </c>
      <c r="D5" s="165" t="s">
        <v>3</v>
      </c>
      <c r="E5" s="50"/>
      <c r="F5" s="165" t="s">
        <v>487</v>
      </c>
      <c r="G5" s="165" t="s">
        <v>4</v>
      </c>
      <c r="H5" s="165"/>
      <c r="I5" s="157" t="s">
        <v>571</v>
      </c>
      <c r="J5" s="158"/>
      <c r="K5" s="165" t="s">
        <v>5</v>
      </c>
      <c r="L5" s="165"/>
      <c r="M5" s="165" t="s">
        <v>477</v>
      </c>
      <c r="N5" s="165"/>
      <c r="O5" s="165"/>
      <c r="P5" s="100" t="s">
        <v>476</v>
      </c>
    </row>
    <row r="6" spans="2:19" ht="33" customHeight="1" x14ac:dyDescent="0.3">
      <c r="B6" s="155"/>
      <c r="C6" s="155"/>
      <c r="D6" s="155"/>
      <c r="E6" s="16"/>
      <c r="F6" s="155"/>
      <c r="G6" s="16" t="s">
        <v>7</v>
      </c>
      <c r="H6" s="16" t="s">
        <v>8</v>
      </c>
      <c r="I6" s="16" t="s">
        <v>572</v>
      </c>
      <c r="J6" s="16" t="s">
        <v>585</v>
      </c>
      <c r="K6" s="16" t="s">
        <v>9</v>
      </c>
      <c r="L6" s="16" t="s">
        <v>10</v>
      </c>
      <c r="M6" s="16" t="s">
        <v>11</v>
      </c>
      <c r="N6" s="16" t="s">
        <v>445</v>
      </c>
      <c r="O6" s="16" t="s">
        <v>446</v>
      </c>
      <c r="P6" s="153"/>
    </row>
    <row r="7" spans="2:19" ht="14.5" x14ac:dyDescent="0.35">
      <c r="B7" s="6" t="s">
        <v>12</v>
      </c>
      <c r="C7" s="6" t="s">
        <v>474</v>
      </c>
      <c r="D7" s="6" t="s">
        <v>217</v>
      </c>
      <c r="E7" s="6" t="s">
        <v>217</v>
      </c>
      <c r="F7" s="6" t="s">
        <v>414</v>
      </c>
      <c r="G7" s="6">
        <v>367434</v>
      </c>
      <c r="H7" s="65">
        <v>426087</v>
      </c>
      <c r="I7" s="66">
        <v>400</v>
      </c>
      <c r="J7" s="77">
        <v>4.572614131981835</v>
      </c>
      <c r="K7" s="62">
        <v>4.7302928562835547</v>
      </c>
      <c r="L7" s="63">
        <v>13.429671851209589</v>
      </c>
      <c r="M7" s="62">
        <v>23.156410256410307</v>
      </c>
      <c r="N7" s="82">
        <v>4.0407158836689128</v>
      </c>
      <c r="O7" s="61">
        <v>2.9609836065573836</v>
      </c>
      <c r="P7" s="64">
        <v>13.429671851209589</v>
      </c>
      <c r="Q7" s="1">
        <v>0</v>
      </c>
      <c r="R7" s="1">
        <v>0</v>
      </c>
      <c r="S7" s="1" t="str">
        <f>VLOOKUP(F7,'7)Transmission Capacity - App G'!$C$7:$M$23,11,FALSE)</f>
        <v>Offer signed 06/06/2025.</v>
      </c>
    </row>
    <row r="8" spans="2:19" ht="14.5" x14ac:dyDescent="0.35">
      <c r="B8" s="6" t="s">
        <v>13</v>
      </c>
      <c r="C8" s="6" t="s">
        <v>475</v>
      </c>
      <c r="D8" s="6" t="s">
        <v>379</v>
      </c>
      <c r="E8" s="6" t="s">
        <v>379</v>
      </c>
      <c r="F8" s="6" t="s">
        <v>415</v>
      </c>
      <c r="G8" s="6">
        <v>385044</v>
      </c>
      <c r="H8" s="65">
        <v>379026</v>
      </c>
      <c r="I8" s="66">
        <v>400</v>
      </c>
      <c r="J8" s="77">
        <v>7.6210235533030604</v>
      </c>
      <c r="K8" s="62">
        <v>6.4188400323932697</v>
      </c>
      <c r="L8" s="63">
        <v>13.108840032393271</v>
      </c>
      <c r="M8" s="62">
        <v>9.7920000000000584</v>
      </c>
      <c r="N8" s="82">
        <v>1.9574944071588367</v>
      </c>
      <c r="O8" s="61">
        <v>1.4344262295081966</v>
      </c>
      <c r="P8" s="64">
        <v>9.7920000000000584</v>
      </c>
      <c r="Q8" s="1">
        <v>1.4344262295081966</v>
      </c>
      <c r="R8" s="1">
        <v>5.7680000000000575</v>
      </c>
      <c r="S8" s="1" t="str">
        <f>VLOOKUP(F8,'7)Transmission Capacity - App G'!$C$7:$M$23,11,FALSE)</f>
        <v>Offer  signed 11/03/2025</v>
      </c>
    </row>
    <row r="9" spans="2:19" ht="14.5" x14ac:dyDescent="0.35">
      <c r="B9" s="6" t="s">
        <v>14</v>
      </c>
      <c r="C9" s="6" t="s">
        <v>475</v>
      </c>
      <c r="D9" s="6" t="s">
        <v>380</v>
      </c>
      <c r="E9" s="58" t="s">
        <v>443</v>
      </c>
      <c r="F9" s="6" t="s">
        <v>491</v>
      </c>
      <c r="G9" s="6">
        <v>372125</v>
      </c>
      <c r="H9" s="65">
        <v>546499</v>
      </c>
      <c r="I9" s="66">
        <v>400</v>
      </c>
      <c r="J9" s="77">
        <v>7.6210235533030604</v>
      </c>
      <c r="K9" s="62">
        <v>0</v>
      </c>
      <c r="L9" s="63">
        <v>0.38120043643879908</v>
      </c>
      <c r="M9" s="62">
        <v>2.9703828413952471</v>
      </c>
      <c r="N9" s="82">
        <v>2.9703828413952471</v>
      </c>
      <c r="O9" s="61">
        <v>2.9703828413952471</v>
      </c>
      <c r="P9" s="64">
        <v>0.38120043643879908</v>
      </c>
      <c r="Q9" s="1">
        <v>3.2625525274996665</v>
      </c>
      <c r="R9" s="1">
        <v>1.1073476182113269</v>
      </c>
      <c r="S9" s="1" t="str">
        <f>VLOOKUP(F9,'7)Transmission Capacity - App G'!$C$7:$M$23,11,FALSE)</f>
        <v>Offer signed  30/05/2025.</v>
      </c>
    </row>
    <row r="10" spans="2:19" ht="14.5" x14ac:dyDescent="0.35">
      <c r="B10" s="6" t="s">
        <v>15</v>
      </c>
      <c r="C10" s="6" t="s">
        <v>475</v>
      </c>
      <c r="D10" s="6" t="s">
        <v>381</v>
      </c>
      <c r="E10" s="6" t="s">
        <v>381</v>
      </c>
      <c r="F10" s="6" t="s">
        <v>491</v>
      </c>
      <c r="G10" s="6">
        <v>337602</v>
      </c>
      <c r="H10" s="65">
        <v>503506</v>
      </c>
      <c r="I10" s="66">
        <v>400</v>
      </c>
      <c r="J10" s="77">
        <v>7.6210235533030604</v>
      </c>
      <c r="K10" s="62">
        <v>0</v>
      </c>
      <c r="L10" s="63">
        <v>4.1687548352645649</v>
      </c>
      <c r="M10" s="62">
        <v>28.042978947368422</v>
      </c>
      <c r="N10" s="82">
        <v>24.178137651821864</v>
      </c>
      <c r="O10" s="61">
        <v>17.377303588748788</v>
      </c>
      <c r="P10" s="64">
        <v>4.1687548352645649</v>
      </c>
      <c r="Q10" s="1">
        <v>0</v>
      </c>
      <c r="R10" s="1">
        <v>0</v>
      </c>
      <c r="S10" s="1" t="str">
        <f>VLOOKUP(F10,'7)Transmission Capacity - App G'!$C$7:$M$23,11,FALSE)</f>
        <v>Offer signed  30/05/2025.</v>
      </c>
    </row>
    <row r="11" spans="2:19" ht="14.5" x14ac:dyDescent="0.35">
      <c r="B11" s="6" t="s">
        <v>16</v>
      </c>
      <c r="C11" s="6" t="s">
        <v>474</v>
      </c>
      <c r="D11" s="6" t="s">
        <v>382</v>
      </c>
      <c r="E11" s="6" t="s">
        <v>382</v>
      </c>
      <c r="F11" s="6" t="s">
        <v>416</v>
      </c>
      <c r="G11" s="6">
        <v>385022</v>
      </c>
      <c r="H11" s="65">
        <v>398830</v>
      </c>
      <c r="I11" s="66">
        <v>400</v>
      </c>
      <c r="J11" s="77">
        <v>4.572614131981835</v>
      </c>
      <c r="K11" s="62">
        <v>0</v>
      </c>
      <c r="L11" s="63">
        <v>2.9324557445023558</v>
      </c>
      <c r="M11" s="62">
        <v>30.44011621498111</v>
      </c>
      <c r="N11" s="82">
        <v>6.4628639808536086</v>
      </c>
      <c r="O11" s="61">
        <v>4.7154831199068674</v>
      </c>
      <c r="P11" s="64">
        <v>2.9324557445023558</v>
      </c>
      <c r="Q11" s="1">
        <v>4.8939291743800517</v>
      </c>
      <c r="R11" s="1">
        <v>0.33303819762011955</v>
      </c>
      <c r="S11" s="1" t="str">
        <f>VLOOKUP(F11,'7)Transmission Capacity - App G'!$C$7:$M$23,11,FALSE)</f>
        <v>offer signed  25/04/2025</v>
      </c>
    </row>
    <row r="12" spans="2:19" ht="14.5" x14ac:dyDescent="0.35">
      <c r="B12" s="6" t="s">
        <v>17</v>
      </c>
      <c r="C12" s="6" t="s">
        <v>474</v>
      </c>
      <c r="D12" s="6" t="s">
        <v>382</v>
      </c>
      <c r="E12" s="6" t="s">
        <v>382</v>
      </c>
      <c r="F12" s="6" t="s">
        <v>416</v>
      </c>
      <c r="G12" s="6">
        <v>385032</v>
      </c>
      <c r="H12" s="65">
        <v>398840</v>
      </c>
      <c r="I12" s="66">
        <v>400</v>
      </c>
      <c r="J12" s="77">
        <v>4.572614131981835</v>
      </c>
      <c r="K12" s="62">
        <v>2.6507231419061519</v>
      </c>
      <c r="L12" s="63">
        <v>7.4007231419061519</v>
      </c>
      <c r="M12" s="62">
        <v>20.632418532256018</v>
      </c>
      <c r="N12" s="82">
        <v>20.632418532256018</v>
      </c>
      <c r="O12" s="61">
        <v>15.590221187427241</v>
      </c>
      <c r="P12" s="64">
        <v>7.4007231419061519</v>
      </c>
      <c r="Q12" s="1">
        <v>15.753582105447546</v>
      </c>
      <c r="R12" s="1">
        <v>7.6053193789659304</v>
      </c>
      <c r="S12" s="1" t="str">
        <f>VLOOKUP(F12,'7)Transmission Capacity - App G'!$C$7:$M$23,11,FALSE)</f>
        <v>offer signed  25/04/2025</v>
      </c>
    </row>
    <row r="13" spans="2:19" ht="14.5" x14ac:dyDescent="0.35">
      <c r="B13" s="6" t="s">
        <v>18</v>
      </c>
      <c r="C13" s="6" t="s">
        <v>475</v>
      </c>
      <c r="D13" s="6" t="s">
        <v>383</v>
      </c>
      <c r="E13" s="58" t="s">
        <v>320</v>
      </c>
      <c r="F13" s="6" t="s">
        <v>489</v>
      </c>
      <c r="G13" s="6">
        <v>300011</v>
      </c>
      <c r="H13" s="65">
        <v>527810</v>
      </c>
      <c r="I13" s="66">
        <v>400</v>
      </c>
      <c r="J13" s="77">
        <v>7.6210235533030604</v>
      </c>
      <c r="K13" s="62">
        <v>3.4712366449928709</v>
      </c>
      <c r="L13" s="63">
        <v>8.9712366449928709</v>
      </c>
      <c r="M13" s="62">
        <v>7</v>
      </c>
      <c r="N13" s="82">
        <v>1.9574944071588367</v>
      </c>
      <c r="O13" s="61">
        <v>1.4344262295081966</v>
      </c>
      <c r="P13" s="64">
        <v>7</v>
      </c>
      <c r="Q13" s="1">
        <v>0</v>
      </c>
      <c r="R13" s="1">
        <v>0</v>
      </c>
      <c r="S13" s="1" t="str">
        <f>VLOOKUP(F13,'7)Transmission Capacity - App G'!$C$7:$M$23,11,FALSE)</f>
        <v>Offer signed  30/05/2025.</v>
      </c>
    </row>
    <row r="14" spans="2:19" ht="14.5" x14ac:dyDescent="0.35">
      <c r="B14" s="6" t="s">
        <v>19</v>
      </c>
      <c r="C14" s="6" t="s">
        <v>474</v>
      </c>
      <c r="D14" s="6" t="s">
        <v>384</v>
      </c>
      <c r="E14" s="6" t="s">
        <v>384</v>
      </c>
      <c r="F14" s="6" t="s">
        <v>490</v>
      </c>
      <c r="G14" s="6">
        <v>334416</v>
      </c>
      <c r="H14" s="65">
        <v>428229</v>
      </c>
      <c r="I14" s="66">
        <v>800</v>
      </c>
      <c r="J14" s="77">
        <v>9.1452282639636699</v>
      </c>
      <c r="K14" s="62">
        <v>5.9681047958337992</v>
      </c>
      <c r="L14" s="63">
        <v>8.9681047958337992</v>
      </c>
      <c r="M14" s="62">
        <v>20.488</v>
      </c>
      <c r="N14" s="82">
        <v>9.180454726765058</v>
      </c>
      <c r="O14" s="61">
        <v>6.6983119906868449</v>
      </c>
      <c r="P14" s="64">
        <v>8.9681047958337992</v>
      </c>
      <c r="Q14" s="1">
        <v>0</v>
      </c>
      <c r="R14" s="1">
        <v>0</v>
      </c>
      <c r="S14" s="1" t="str">
        <f>VLOOKUP(F14,'7)Transmission Capacity - App G'!$C$7:$M$23,11,FALSE)</f>
        <v>Offer signed 30/05/2025.</v>
      </c>
    </row>
    <row r="15" spans="2:19" ht="14.5" x14ac:dyDescent="0.35">
      <c r="B15" s="6" t="s">
        <v>20</v>
      </c>
      <c r="C15" s="6" t="s">
        <v>474</v>
      </c>
      <c r="D15" s="6" t="s">
        <v>324</v>
      </c>
      <c r="E15" s="6" t="s">
        <v>324</v>
      </c>
      <c r="F15" s="6" t="s">
        <v>417</v>
      </c>
      <c r="G15" s="6">
        <v>384753</v>
      </c>
      <c r="H15" s="65">
        <v>397415</v>
      </c>
      <c r="I15" s="66">
        <v>630</v>
      </c>
      <c r="J15" s="77">
        <v>7.2018672578713909</v>
      </c>
      <c r="K15" s="62">
        <v>0</v>
      </c>
      <c r="L15" s="63">
        <v>1.6248970502534696</v>
      </c>
      <c r="M15" s="62">
        <v>11.217948717948717</v>
      </c>
      <c r="N15" s="82">
        <v>1.9574944071588367</v>
      </c>
      <c r="O15" s="61">
        <v>1.4344262295081966</v>
      </c>
      <c r="P15" s="64">
        <v>1.6248970502534696</v>
      </c>
      <c r="Q15" s="1">
        <v>1.4344262295081966</v>
      </c>
      <c r="R15" s="1">
        <v>0</v>
      </c>
      <c r="S15" s="1" t="str">
        <f>VLOOKUP(F15,'7)Transmission Capacity - App G'!$C$7:$M$23,11,FALSE)</f>
        <v>Offer  signed 27/08/2024</v>
      </c>
    </row>
    <row r="16" spans="2:19" ht="14.5" x14ac:dyDescent="0.35">
      <c r="B16" s="6" t="s">
        <v>21</v>
      </c>
      <c r="C16" s="6" t="s">
        <v>475</v>
      </c>
      <c r="D16" s="6" t="s">
        <v>381</v>
      </c>
      <c r="E16" s="6" t="s">
        <v>381</v>
      </c>
      <c r="F16" s="6" t="s">
        <v>491</v>
      </c>
      <c r="G16" s="6">
        <v>346495</v>
      </c>
      <c r="H16" s="65">
        <v>478180</v>
      </c>
      <c r="I16" s="66">
        <v>400</v>
      </c>
      <c r="J16" s="77">
        <v>7.6210235533030604</v>
      </c>
      <c r="K16" s="62">
        <v>0</v>
      </c>
      <c r="L16" s="63">
        <v>4.1687548352645649</v>
      </c>
      <c r="M16" s="62">
        <v>18.225923468826313</v>
      </c>
      <c r="N16" s="82">
        <v>18.225923468826313</v>
      </c>
      <c r="O16" s="61">
        <v>18.225923468826313</v>
      </c>
      <c r="P16" s="64">
        <v>4.1687548352645649</v>
      </c>
      <c r="Q16" s="1">
        <v>0</v>
      </c>
      <c r="R16" s="1">
        <v>0</v>
      </c>
      <c r="S16" s="1" t="str">
        <f>VLOOKUP(F16,'7)Transmission Capacity - App G'!$C$7:$M$23,11,FALSE)</f>
        <v>Offer signed  30/05/2025.</v>
      </c>
    </row>
    <row r="17" spans="2:19" ht="14.5" x14ac:dyDescent="0.35">
      <c r="B17" s="6" t="s">
        <v>22</v>
      </c>
      <c r="C17" s="6" t="s">
        <v>474</v>
      </c>
      <c r="D17" s="6" t="s">
        <v>413</v>
      </c>
      <c r="E17" s="6" t="s">
        <v>413</v>
      </c>
      <c r="F17" s="6" t="s">
        <v>586</v>
      </c>
      <c r="G17" s="6">
        <v>357056</v>
      </c>
      <c r="H17" s="65">
        <v>400663</v>
      </c>
      <c r="I17" s="66">
        <v>800</v>
      </c>
      <c r="J17" s="77">
        <v>9.1452282639636699</v>
      </c>
      <c r="K17" s="62">
        <v>0</v>
      </c>
      <c r="L17" s="63">
        <v>6.0954349005242037</v>
      </c>
      <c r="M17" s="62">
        <v>23.214421052631579</v>
      </c>
      <c r="N17" s="82">
        <v>8.7428001595532496</v>
      </c>
      <c r="O17" s="61">
        <v>6.3789871944121073</v>
      </c>
      <c r="P17" s="64">
        <v>6.0954349005242037</v>
      </c>
      <c r="Q17" s="1">
        <v>5.9844628485863938</v>
      </c>
      <c r="R17" s="1">
        <v>2.5353748644732761</v>
      </c>
      <c r="S17" s="1" t="e">
        <f>VLOOKUP(F17,'7)Transmission Capacity - App G'!$C$7:$M$23,11,FALSE)</f>
        <v>#N/A</v>
      </c>
    </row>
    <row r="18" spans="2:19" ht="14.5" x14ac:dyDescent="0.35">
      <c r="B18" s="6" t="s">
        <v>23</v>
      </c>
      <c r="C18" s="6" t="s">
        <v>474</v>
      </c>
      <c r="D18" s="6" t="s">
        <v>385</v>
      </c>
      <c r="E18" s="6" t="s">
        <v>385</v>
      </c>
      <c r="F18" s="6" t="s">
        <v>490</v>
      </c>
      <c r="G18" s="6">
        <v>350275</v>
      </c>
      <c r="H18" s="65">
        <v>430526</v>
      </c>
      <c r="I18" s="66">
        <v>630</v>
      </c>
      <c r="J18" s="77">
        <v>7.2018672578713909</v>
      </c>
      <c r="K18" s="62">
        <v>0.90237318669635513</v>
      </c>
      <c r="L18" s="63">
        <v>0.90237318669635513</v>
      </c>
      <c r="M18" s="62">
        <v>4.9699738005135865</v>
      </c>
      <c r="N18" s="82">
        <v>1.9574944071588367</v>
      </c>
      <c r="O18" s="61">
        <v>1.4344262295081966</v>
      </c>
      <c r="P18" s="64">
        <v>0.90237318669635513</v>
      </c>
      <c r="Q18" s="1">
        <v>1.4344262295081966</v>
      </c>
      <c r="R18" s="1">
        <v>0</v>
      </c>
      <c r="S18" s="1" t="str">
        <f>VLOOKUP(F18,'7)Transmission Capacity - App G'!$C$7:$M$23,11,FALSE)</f>
        <v>Offer signed 30/05/2025.</v>
      </c>
    </row>
    <row r="19" spans="2:19" ht="14.5" x14ac:dyDescent="0.35">
      <c r="B19" s="6" t="s">
        <v>24</v>
      </c>
      <c r="C19" s="6" t="s">
        <v>474</v>
      </c>
      <c r="D19" s="6" t="s">
        <v>287</v>
      </c>
      <c r="E19" s="6" t="s">
        <v>287</v>
      </c>
      <c r="F19" s="6" t="s">
        <v>419</v>
      </c>
      <c r="G19" s="6">
        <v>377188</v>
      </c>
      <c r="H19" s="65">
        <v>392252</v>
      </c>
      <c r="I19" s="66">
        <v>630</v>
      </c>
      <c r="J19" s="77">
        <v>7.2018672578713909</v>
      </c>
      <c r="K19" s="62">
        <v>9.3508558593749953</v>
      </c>
      <c r="L19" s="63">
        <v>13.91645113860919</v>
      </c>
      <c r="M19" s="62">
        <v>28.627631578947369</v>
      </c>
      <c r="N19" s="82">
        <v>8.6738731551655377</v>
      </c>
      <c r="O19" s="61">
        <v>6.3286961583236332</v>
      </c>
      <c r="P19" s="64">
        <v>13.91645113860919</v>
      </c>
      <c r="Q19" s="1">
        <v>6.5315046617855801</v>
      </c>
      <c r="R19" s="1">
        <v>13.484749538987296</v>
      </c>
      <c r="S19" s="1" t="str">
        <f>VLOOKUP(F19,'7)Transmission Capacity - App G'!$C$7:$M$23,11,FALSE)</f>
        <v xml:space="preserve"> Offer  signed 19/05/2025</v>
      </c>
    </row>
    <row r="20" spans="2:19" ht="14.5" x14ac:dyDescent="0.35">
      <c r="B20" s="6" t="s">
        <v>25</v>
      </c>
      <c r="C20" s="6" t="s">
        <v>474</v>
      </c>
      <c r="D20" s="6" t="s">
        <v>386</v>
      </c>
      <c r="E20" s="6" t="s">
        <v>386</v>
      </c>
      <c r="F20" s="6" t="s">
        <v>417</v>
      </c>
      <c r="G20" s="6">
        <v>393275</v>
      </c>
      <c r="H20" s="65">
        <v>399319</v>
      </c>
      <c r="I20" s="66">
        <v>630</v>
      </c>
      <c r="J20" s="77">
        <v>7.2018672578713909</v>
      </c>
      <c r="K20" s="62">
        <v>6.1653682045429221</v>
      </c>
      <c r="L20" s="63">
        <v>10.302368204542923</v>
      </c>
      <c r="M20" s="62">
        <v>7</v>
      </c>
      <c r="N20" s="82">
        <v>1.9574944071588367</v>
      </c>
      <c r="O20" s="61">
        <v>1.4344262295081966</v>
      </c>
      <c r="P20" s="64">
        <v>7</v>
      </c>
      <c r="Q20" s="1">
        <v>1.4344262295081966</v>
      </c>
      <c r="R20" s="1">
        <v>7</v>
      </c>
      <c r="S20" s="1" t="str">
        <f>VLOOKUP(F20,'7)Transmission Capacity - App G'!$C$7:$M$23,11,FALSE)</f>
        <v>Offer  signed 27/08/2024</v>
      </c>
    </row>
    <row r="21" spans="2:19" ht="14.5" x14ac:dyDescent="0.35">
      <c r="B21" s="6" t="s">
        <v>26</v>
      </c>
      <c r="C21" s="6" t="s">
        <v>474</v>
      </c>
      <c r="D21" s="6" t="s">
        <v>386</v>
      </c>
      <c r="E21" s="6" t="s">
        <v>386</v>
      </c>
      <c r="F21" s="6" t="s">
        <v>417</v>
      </c>
      <c r="G21" s="6">
        <v>393285</v>
      </c>
      <c r="H21" s="65">
        <v>399329</v>
      </c>
      <c r="I21" s="66">
        <v>630</v>
      </c>
      <c r="J21" s="77">
        <v>7.2018672578713909</v>
      </c>
      <c r="K21" s="62">
        <v>6.8413069990470223</v>
      </c>
      <c r="L21" s="63">
        <v>11.591306999047022</v>
      </c>
      <c r="M21" s="62">
        <v>7</v>
      </c>
      <c r="N21" s="82">
        <v>1.9574944071588367</v>
      </c>
      <c r="O21" s="61">
        <v>1.4344262295081966</v>
      </c>
      <c r="P21" s="64">
        <v>7</v>
      </c>
      <c r="Q21" s="1">
        <v>1.4344262295081966</v>
      </c>
      <c r="R21" s="1">
        <v>7</v>
      </c>
      <c r="S21" s="1" t="str">
        <f>VLOOKUP(F21,'7)Transmission Capacity - App G'!$C$7:$M$23,11,FALSE)</f>
        <v>Offer  signed 27/08/2024</v>
      </c>
    </row>
    <row r="22" spans="2:19" ht="14.5" x14ac:dyDescent="0.35">
      <c r="B22" s="6" t="s">
        <v>27</v>
      </c>
      <c r="C22" s="6" t="s">
        <v>474</v>
      </c>
      <c r="D22" s="6" t="s">
        <v>387</v>
      </c>
      <c r="E22" s="6" t="s">
        <v>387</v>
      </c>
      <c r="F22" s="6" t="s">
        <v>417</v>
      </c>
      <c r="G22" s="6">
        <v>406537</v>
      </c>
      <c r="H22" s="65">
        <v>373050</v>
      </c>
      <c r="I22" s="66">
        <v>630</v>
      </c>
      <c r="J22" s="77">
        <v>7.2018672578713909</v>
      </c>
      <c r="K22" s="62">
        <v>4.8437095899646181</v>
      </c>
      <c r="L22" s="63">
        <v>4.8437095899646181</v>
      </c>
      <c r="M22" s="62">
        <v>31.3492</v>
      </c>
      <c r="N22" s="82">
        <v>10.213083366573596</v>
      </c>
      <c r="O22" s="61">
        <v>7.4517462165308519</v>
      </c>
      <c r="P22" s="64">
        <v>4.8437095899646181</v>
      </c>
      <c r="Q22" s="1">
        <v>1.3560655737704996</v>
      </c>
      <c r="R22" s="1">
        <v>10.605128205128267</v>
      </c>
      <c r="S22" s="1" t="str">
        <f>VLOOKUP(F22,'7)Transmission Capacity - App G'!$C$7:$M$23,11,FALSE)</f>
        <v>Offer  signed 27/08/2024</v>
      </c>
    </row>
    <row r="23" spans="2:19" ht="14.5" x14ac:dyDescent="0.35">
      <c r="B23" s="6" t="s">
        <v>28</v>
      </c>
      <c r="C23" s="6" t="s">
        <v>475</v>
      </c>
      <c r="D23" s="6" t="s">
        <v>338</v>
      </c>
      <c r="E23" s="6" t="s">
        <v>338</v>
      </c>
      <c r="F23" s="6" t="s">
        <v>489</v>
      </c>
      <c r="G23" s="6">
        <v>321558</v>
      </c>
      <c r="H23" s="65">
        <v>477806</v>
      </c>
      <c r="I23" s="66">
        <v>630</v>
      </c>
      <c r="J23" s="77">
        <v>12.00311209645232</v>
      </c>
      <c r="K23" s="62">
        <v>3.1711384787757595</v>
      </c>
      <c r="L23" s="63">
        <v>10.15113847877576</v>
      </c>
      <c r="M23" s="62">
        <v>9.4603649385491728</v>
      </c>
      <c r="N23" s="82">
        <v>6.6336032388663986</v>
      </c>
      <c r="O23" s="61">
        <v>4.7677012609117382</v>
      </c>
      <c r="P23" s="64">
        <v>9.4603649385491728</v>
      </c>
      <c r="Q23" s="1">
        <v>6.4697381183317182</v>
      </c>
      <c r="R23" s="1">
        <v>8.4279895166555292</v>
      </c>
      <c r="S23" s="1" t="str">
        <f>VLOOKUP(F23,'7)Transmission Capacity - App G'!$C$7:$M$23,11,FALSE)</f>
        <v>Offer signed  30/05/2025.</v>
      </c>
    </row>
    <row r="24" spans="2:19" ht="14.5" x14ac:dyDescent="0.35">
      <c r="B24" s="6" t="s">
        <v>29</v>
      </c>
      <c r="C24" s="6" t="s">
        <v>475</v>
      </c>
      <c r="D24" s="6" t="s">
        <v>388</v>
      </c>
      <c r="E24" s="6" t="s">
        <v>388</v>
      </c>
      <c r="F24" s="6" t="s">
        <v>489</v>
      </c>
      <c r="G24" s="6">
        <v>354779</v>
      </c>
      <c r="H24" s="65">
        <v>568913</v>
      </c>
      <c r="I24" s="66">
        <v>800</v>
      </c>
      <c r="J24" s="77">
        <v>15.242047106606121</v>
      </c>
      <c r="K24" s="62">
        <v>0.92660897951786514</v>
      </c>
      <c r="L24" s="63">
        <v>1.6266089795178653</v>
      </c>
      <c r="M24" s="62">
        <v>3.1702611382163841</v>
      </c>
      <c r="N24" s="82">
        <v>3.1702611382163841</v>
      </c>
      <c r="O24" s="61">
        <v>3.1702611382163841</v>
      </c>
      <c r="P24" s="64">
        <v>1.6266089795178653</v>
      </c>
      <c r="Q24" s="1">
        <v>3.9789089655801897</v>
      </c>
      <c r="R24" s="59">
        <v>1.6295274481877344</v>
      </c>
      <c r="S24" s="1" t="str">
        <f>VLOOKUP(F24,'7)Transmission Capacity - App G'!$C$7:$M$23,11,FALSE)</f>
        <v>Offer signed  30/05/2025.</v>
      </c>
    </row>
    <row r="25" spans="2:19" ht="14.5" x14ac:dyDescent="0.35">
      <c r="B25" s="6" t="s">
        <v>30</v>
      </c>
      <c r="C25" s="6" t="s">
        <v>475</v>
      </c>
      <c r="D25" s="6" t="s">
        <v>383</v>
      </c>
      <c r="E25" s="58" t="s">
        <v>320</v>
      </c>
      <c r="F25" s="6" t="s">
        <v>489</v>
      </c>
      <c r="G25" s="6">
        <v>314417</v>
      </c>
      <c r="H25" s="65">
        <v>542840</v>
      </c>
      <c r="I25" s="66">
        <v>400</v>
      </c>
      <c r="J25" s="77">
        <v>7.6210235533030604</v>
      </c>
      <c r="K25" s="62">
        <v>5.2905525777650837</v>
      </c>
      <c r="L25" s="63">
        <v>7.2905525777650837</v>
      </c>
      <c r="M25" s="62">
        <v>7</v>
      </c>
      <c r="N25" s="82">
        <v>1.9574944071588367</v>
      </c>
      <c r="O25" s="61">
        <v>1.4344262295081966</v>
      </c>
      <c r="P25" s="64">
        <v>7</v>
      </c>
      <c r="Q25" s="1">
        <v>0</v>
      </c>
      <c r="R25" s="1">
        <v>0</v>
      </c>
      <c r="S25" s="1" t="str">
        <f>VLOOKUP(F25,'7)Transmission Capacity - App G'!$C$7:$M$23,11,FALSE)</f>
        <v>Offer signed  30/05/2025.</v>
      </c>
    </row>
    <row r="26" spans="2:19" ht="14.5" x14ac:dyDescent="0.35">
      <c r="B26" s="6" t="s">
        <v>31</v>
      </c>
      <c r="C26" s="6" t="s">
        <v>475</v>
      </c>
      <c r="D26" s="6" t="s">
        <v>389</v>
      </c>
      <c r="E26" s="6" t="s">
        <v>389</v>
      </c>
      <c r="F26" s="6" t="s">
        <v>420</v>
      </c>
      <c r="G26" s="6">
        <v>367546</v>
      </c>
      <c r="H26" s="65">
        <v>403338</v>
      </c>
      <c r="I26" s="66">
        <v>800</v>
      </c>
      <c r="J26" s="77">
        <v>15.242047106606121</v>
      </c>
      <c r="K26" s="62">
        <v>7.812151036751974</v>
      </c>
      <c r="L26" s="63">
        <v>14.926110788040916</v>
      </c>
      <c r="M26" s="62">
        <v>31.071311475409846</v>
      </c>
      <c r="N26" s="82">
        <v>5.1156545209176807</v>
      </c>
      <c r="O26" s="61">
        <v>3.6767216294859373</v>
      </c>
      <c r="P26" s="64">
        <v>14.926110788040916</v>
      </c>
      <c r="Q26" s="1">
        <v>3.7460717749757535</v>
      </c>
      <c r="R26" s="1">
        <v>0</v>
      </c>
      <c r="S26" s="1" t="str">
        <f>VLOOKUP(F26,'7)Transmission Capacity - App G'!$C$7:$M$23,11,FALSE)</f>
        <v>Offer signed 24/12/2024</v>
      </c>
    </row>
    <row r="27" spans="2:19" ht="14.5" x14ac:dyDescent="0.35">
      <c r="B27" s="6" t="s">
        <v>32</v>
      </c>
      <c r="C27" s="6" t="s">
        <v>474</v>
      </c>
      <c r="D27" s="6" t="s">
        <v>64</v>
      </c>
      <c r="E27" s="6" t="s">
        <v>64</v>
      </c>
      <c r="F27" s="6" t="s">
        <v>414</v>
      </c>
      <c r="G27" s="6">
        <v>385381</v>
      </c>
      <c r="H27" s="65">
        <v>432208</v>
      </c>
      <c r="I27" s="66">
        <v>400</v>
      </c>
      <c r="J27" s="77">
        <v>4.572614131981835</v>
      </c>
      <c r="K27" s="62">
        <v>4.1642851626210753</v>
      </c>
      <c r="L27" s="63">
        <v>7.6642851626210753</v>
      </c>
      <c r="M27" s="62">
        <v>22.234094736842106</v>
      </c>
      <c r="N27" s="82">
        <v>12.692381332269644</v>
      </c>
      <c r="O27" s="61">
        <v>9.2607101280558801</v>
      </c>
      <c r="P27" s="64">
        <v>7.6642851626210753</v>
      </c>
      <c r="Q27" s="1">
        <v>9.6723394126749582</v>
      </c>
      <c r="R27" s="1">
        <v>7.1892247195208512</v>
      </c>
      <c r="S27" s="1" t="str">
        <f>VLOOKUP(F27,'7)Transmission Capacity - App G'!$C$7:$M$23,11,FALSE)</f>
        <v>Offer signed 06/06/2025.</v>
      </c>
    </row>
    <row r="28" spans="2:19" ht="14.5" x14ac:dyDescent="0.35">
      <c r="B28" s="6" t="s">
        <v>33</v>
      </c>
      <c r="C28" s="6" t="s">
        <v>474</v>
      </c>
      <c r="D28" s="6" t="s">
        <v>268</v>
      </c>
      <c r="E28" s="6" t="s">
        <v>268</v>
      </c>
      <c r="F28" s="6" t="s">
        <v>490</v>
      </c>
      <c r="G28" s="6">
        <v>354028</v>
      </c>
      <c r="H28" s="65">
        <v>429192</v>
      </c>
      <c r="I28" s="66">
        <v>800</v>
      </c>
      <c r="J28" s="77">
        <v>9.1452282639636699</v>
      </c>
      <c r="K28" s="62">
        <v>0</v>
      </c>
      <c r="L28" s="63">
        <v>0</v>
      </c>
      <c r="M28" s="62">
        <v>11.217948717948717</v>
      </c>
      <c r="N28" s="82">
        <v>1.9574944071588367</v>
      </c>
      <c r="O28" s="61">
        <v>1.4344262295081966</v>
      </c>
      <c r="P28" s="64">
        <v>0</v>
      </c>
      <c r="Q28" s="1">
        <v>1.4344262295081966</v>
      </c>
      <c r="R28" s="1">
        <v>0</v>
      </c>
      <c r="S28" s="1" t="str">
        <f>VLOOKUP(F28,'7)Transmission Capacity - App G'!$C$7:$M$23,11,FALSE)</f>
        <v>Offer signed 30/05/2025.</v>
      </c>
    </row>
    <row r="29" spans="2:19" ht="14.5" x14ac:dyDescent="0.35">
      <c r="B29" s="6" t="s">
        <v>34</v>
      </c>
      <c r="C29" s="6" t="s">
        <v>475</v>
      </c>
      <c r="D29" s="6" t="s">
        <v>287</v>
      </c>
      <c r="E29" s="6" t="s">
        <v>287</v>
      </c>
      <c r="F29" s="6" t="s">
        <v>419</v>
      </c>
      <c r="G29" s="6">
        <v>380562</v>
      </c>
      <c r="H29" s="65">
        <v>389035</v>
      </c>
      <c r="I29" s="66">
        <v>400</v>
      </c>
      <c r="J29" s="77">
        <v>7.6210235533030604</v>
      </c>
      <c r="K29" s="62">
        <v>5.7055422727069534</v>
      </c>
      <c r="L29" s="63">
        <v>10.342542272706954</v>
      </c>
      <c r="M29" s="62">
        <v>30.037842105263159</v>
      </c>
      <c r="N29" s="82">
        <v>10.016059379217275</v>
      </c>
      <c r="O29" s="61">
        <v>7.1987390882638227</v>
      </c>
      <c r="P29" s="64">
        <v>10.342542272706954</v>
      </c>
      <c r="Q29" s="1">
        <v>7.6583899127061121</v>
      </c>
      <c r="R29" s="1">
        <v>8.627810822565376</v>
      </c>
      <c r="S29" s="1" t="str">
        <f>VLOOKUP(F29,'7)Transmission Capacity - App G'!$C$7:$M$23,11,FALSE)</f>
        <v xml:space="preserve"> Offer  signed 19/05/2025</v>
      </c>
    </row>
    <row r="30" spans="2:19" ht="14.5" x14ac:dyDescent="0.35">
      <c r="B30" s="6" t="s">
        <v>35</v>
      </c>
      <c r="C30" s="6" t="s">
        <v>475</v>
      </c>
      <c r="D30" s="6" t="s">
        <v>385</v>
      </c>
      <c r="E30" s="6" t="s">
        <v>385</v>
      </c>
      <c r="F30" s="6" t="s">
        <v>490</v>
      </c>
      <c r="G30" s="6">
        <v>356431</v>
      </c>
      <c r="H30" s="65">
        <v>426698</v>
      </c>
      <c r="I30" s="66">
        <v>630</v>
      </c>
      <c r="J30" s="77">
        <v>12.00311209645232</v>
      </c>
      <c r="K30" s="62">
        <v>6.4905151308544511</v>
      </c>
      <c r="L30" s="63">
        <v>10.627515130854452</v>
      </c>
      <c r="M30" s="62">
        <v>11.217948717948717</v>
      </c>
      <c r="N30" s="82">
        <v>1.9574944071588367</v>
      </c>
      <c r="O30" s="61">
        <v>1.4344262295081966</v>
      </c>
      <c r="P30" s="64">
        <v>10.627515130854452</v>
      </c>
      <c r="Q30" s="1">
        <v>1.4344262295081966</v>
      </c>
      <c r="R30" s="1">
        <v>10.262327734976811</v>
      </c>
      <c r="S30" s="1" t="str">
        <f>VLOOKUP(F30,'7)Transmission Capacity - App G'!$C$7:$M$23,11,FALSE)</f>
        <v>Offer signed 30/05/2025.</v>
      </c>
    </row>
    <row r="31" spans="2:19" ht="14.5" x14ac:dyDescent="0.35">
      <c r="B31" s="6" t="s">
        <v>36</v>
      </c>
      <c r="C31" s="6" t="s">
        <v>474</v>
      </c>
      <c r="D31" s="6" t="s">
        <v>390</v>
      </c>
      <c r="E31" s="6" t="s">
        <v>390</v>
      </c>
      <c r="F31" s="6" t="s">
        <v>420</v>
      </c>
      <c r="G31" s="6">
        <v>370695</v>
      </c>
      <c r="H31" s="65">
        <v>407609</v>
      </c>
      <c r="I31" s="66">
        <v>630</v>
      </c>
      <c r="J31" s="77">
        <v>7.2018672578713909</v>
      </c>
      <c r="K31" s="62">
        <v>0.42830670580942432</v>
      </c>
      <c r="L31" s="63">
        <v>7.3283067058094247</v>
      </c>
      <c r="M31" s="62">
        <v>11.217948717948717</v>
      </c>
      <c r="N31" s="82">
        <v>1.9574944071588367</v>
      </c>
      <c r="O31" s="61">
        <v>1.4344262295081966</v>
      </c>
      <c r="P31" s="64">
        <v>7.3283067058094247</v>
      </c>
      <c r="Q31" s="1">
        <v>1.4344262295081966</v>
      </c>
      <c r="R31" s="1">
        <v>9.8525148455524025</v>
      </c>
      <c r="S31" s="1" t="str">
        <f>VLOOKUP(F31,'7)Transmission Capacity - App G'!$C$7:$M$23,11,FALSE)</f>
        <v>Offer signed 24/12/2024</v>
      </c>
    </row>
    <row r="32" spans="2:19" ht="14.5" x14ac:dyDescent="0.35">
      <c r="B32" s="6" t="s">
        <v>37</v>
      </c>
      <c r="C32" s="6" t="s">
        <v>475</v>
      </c>
      <c r="D32" s="6" t="s">
        <v>391</v>
      </c>
      <c r="E32" s="58" t="s">
        <v>37</v>
      </c>
      <c r="F32" s="6" t="s">
        <v>489</v>
      </c>
      <c r="G32" s="6">
        <v>319709</v>
      </c>
      <c r="H32" s="65">
        <v>470489</v>
      </c>
      <c r="I32" s="66">
        <v>630</v>
      </c>
      <c r="J32" s="77">
        <v>12.00311209645232</v>
      </c>
      <c r="K32" s="62">
        <v>12.422971625315766</v>
      </c>
      <c r="L32" s="63">
        <v>16.922971625315768</v>
      </c>
      <c r="M32" s="62">
        <v>20.286089473684214</v>
      </c>
      <c r="N32" s="82">
        <v>10.208097165991902</v>
      </c>
      <c r="O32" s="61">
        <v>7.3367604267701259</v>
      </c>
      <c r="P32" s="64">
        <v>16.922971625315768</v>
      </c>
      <c r="Q32" s="1">
        <v>8.0291803278688594</v>
      </c>
      <c r="R32" s="1">
        <v>18.319441564929221</v>
      </c>
      <c r="S32" s="1" t="str">
        <f>VLOOKUP(F32,'7)Transmission Capacity - App G'!$C$7:$M$23,11,FALSE)</f>
        <v>Offer signed  30/05/2025.</v>
      </c>
    </row>
    <row r="33" spans="2:19" ht="14.5" x14ac:dyDescent="0.35">
      <c r="B33" s="6" t="s">
        <v>38</v>
      </c>
      <c r="C33" s="6" t="s">
        <v>474</v>
      </c>
      <c r="D33" s="6" t="s">
        <v>392</v>
      </c>
      <c r="E33" s="6" t="s">
        <v>392</v>
      </c>
      <c r="F33" s="6" t="s">
        <v>419</v>
      </c>
      <c r="G33" s="6">
        <v>378864</v>
      </c>
      <c r="H33" s="65">
        <v>395534</v>
      </c>
      <c r="I33" s="66">
        <v>630</v>
      </c>
      <c r="J33" s="77">
        <v>7.2018672578713909</v>
      </c>
      <c r="K33" s="62">
        <v>0.47914750552410545</v>
      </c>
      <c r="L33" s="63">
        <v>6.7291475055241055</v>
      </c>
      <c r="M33" s="62">
        <v>11.217948717948717</v>
      </c>
      <c r="N33" s="82">
        <v>1.9574944071588367</v>
      </c>
      <c r="O33" s="61">
        <v>1.4344262295081966</v>
      </c>
      <c r="P33" s="64">
        <v>6.7291475055241055</v>
      </c>
      <c r="Q33" s="1">
        <v>1.4344262295081966</v>
      </c>
      <c r="R33" s="1">
        <v>10.244127212571991</v>
      </c>
      <c r="S33" s="1" t="str">
        <f>VLOOKUP(F33,'7)Transmission Capacity - App G'!$C$7:$M$23,11,FALSE)</f>
        <v xml:space="preserve"> Offer  signed 19/05/2025</v>
      </c>
    </row>
    <row r="34" spans="2:19" ht="14.5" x14ac:dyDescent="0.35">
      <c r="B34" s="6" t="s">
        <v>39</v>
      </c>
      <c r="C34" s="6" t="s">
        <v>475</v>
      </c>
      <c r="D34" s="6" t="s">
        <v>389</v>
      </c>
      <c r="E34" s="6" t="s">
        <v>389</v>
      </c>
      <c r="F34" s="6" t="s">
        <v>420</v>
      </c>
      <c r="G34" s="6">
        <v>366258</v>
      </c>
      <c r="H34" s="65">
        <v>399876</v>
      </c>
      <c r="I34" s="66">
        <v>800</v>
      </c>
      <c r="J34" s="77">
        <v>15.242047106606121</v>
      </c>
      <c r="K34" s="62">
        <v>5.0537922720158832</v>
      </c>
      <c r="L34" s="63">
        <v>9.5537922720158832</v>
      </c>
      <c r="M34" s="62">
        <v>28.658657894736844</v>
      </c>
      <c r="N34" s="82">
        <v>10.11349527665317</v>
      </c>
      <c r="O34" s="61">
        <v>7.2687681862269642</v>
      </c>
      <c r="P34" s="64">
        <v>9.5537922720158832</v>
      </c>
      <c r="Q34" s="1">
        <v>7.2768186226964131</v>
      </c>
      <c r="R34" s="1">
        <v>0</v>
      </c>
      <c r="S34" s="1" t="str">
        <f>VLOOKUP(F34,'7)Transmission Capacity - App G'!$C$7:$M$23,11,FALSE)</f>
        <v>Offer signed 24/12/2024</v>
      </c>
    </row>
    <row r="35" spans="2:19" ht="14.5" x14ac:dyDescent="0.35">
      <c r="B35" s="6" t="s">
        <v>40</v>
      </c>
      <c r="C35" s="6" t="s">
        <v>474</v>
      </c>
      <c r="D35" s="6" t="s">
        <v>150</v>
      </c>
      <c r="E35" s="6" t="s">
        <v>150</v>
      </c>
      <c r="F35" s="6" t="s">
        <v>416</v>
      </c>
      <c r="G35" s="6">
        <v>393008</v>
      </c>
      <c r="H35" s="65">
        <v>403366</v>
      </c>
      <c r="I35" s="66">
        <v>630</v>
      </c>
      <c r="J35" s="77">
        <v>7.2018672578713909</v>
      </c>
      <c r="K35" s="62">
        <v>7.9489777402556463</v>
      </c>
      <c r="L35" s="63">
        <v>11.448977740255646</v>
      </c>
      <c r="M35" s="62">
        <v>23.777000000000001</v>
      </c>
      <c r="N35" s="82">
        <v>13.385400877542883</v>
      </c>
      <c r="O35" s="61">
        <v>9.7663562281722953</v>
      </c>
      <c r="P35" s="64">
        <v>11.448977740255646</v>
      </c>
      <c r="Q35" s="1">
        <v>9.5768398791153988</v>
      </c>
      <c r="R35" s="1">
        <v>4.6017310636633511</v>
      </c>
      <c r="S35" s="1" t="str">
        <f>VLOOKUP(F35,'7)Transmission Capacity - App G'!$C$7:$M$23,11,FALSE)</f>
        <v>offer signed  25/04/2025</v>
      </c>
    </row>
    <row r="36" spans="2:19" ht="14.5" x14ac:dyDescent="0.35">
      <c r="B36" s="6" t="s">
        <v>41</v>
      </c>
      <c r="C36" s="6" t="s">
        <v>475</v>
      </c>
      <c r="D36" s="6" t="s">
        <v>351</v>
      </c>
      <c r="E36" s="6" t="s">
        <v>351</v>
      </c>
      <c r="F36" s="6" t="s">
        <v>415</v>
      </c>
      <c r="G36" s="6">
        <v>382454</v>
      </c>
      <c r="H36" s="65">
        <v>388020</v>
      </c>
      <c r="I36" s="66">
        <v>400</v>
      </c>
      <c r="J36" s="77">
        <v>7.6210235533030604</v>
      </c>
      <c r="K36" s="62">
        <v>2.0591992698844876</v>
      </c>
      <c r="L36" s="63">
        <v>9.4034597618544424</v>
      </c>
      <c r="M36" s="62">
        <v>9.328000000000003</v>
      </c>
      <c r="N36" s="82">
        <v>1.9574944071588367</v>
      </c>
      <c r="O36" s="61">
        <v>1.4344262295081966</v>
      </c>
      <c r="P36" s="64">
        <v>9.328000000000003</v>
      </c>
      <c r="Q36" s="1">
        <v>1.4344262295081966</v>
      </c>
      <c r="R36" s="1">
        <v>9.8920982647001505</v>
      </c>
      <c r="S36" s="1" t="str">
        <f>VLOOKUP(F36,'7)Transmission Capacity - App G'!$C$7:$M$23,11,FALSE)</f>
        <v>Offer  signed 11/03/2025</v>
      </c>
    </row>
    <row r="37" spans="2:19" ht="14.5" x14ac:dyDescent="0.35">
      <c r="B37" s="6" t="s">
        <v>42</v>
      </c>
      <c r="C37" s="6" t="s">
        <v>475</v>
      </c>
      <c r="D37" s="6" t="s">
        <v>381</v>
      </c>
      <c r="E37" s="6" t="s">
        <v>381</v>
      </c>
      <c r="F37" s="6" t="s">
        <v>491</v>
      </c>
      <c r="G37" s="6">
        <v>366887</v>
      </c>
      <c r="H37" s="65">
        <v>470130</v>
      </c>
      <c r="I37" s="66">
        <v>400</v>
      </c>
      <c r="J37" s="77">
        <v>7.6210235533030604</v>
      </c>
      <c r="K37" s="62">
        <v>0</v>
      </c>
      <c r="L37" s="63">
        <v>4.1687548352645649</v>
      </c>
      <c r="M37" s="62">
        <v>6.8630631412491514</v>
      </c>
      <c r="N37" s="82">
        <v>6.8630631412491514</v>
      </c>
      <c r="O37" s="61">
        <v>6.8630631412491514</v>
      </c>
      <c r="P37" s="64">
        <v>4.1687548352645649</v>
      </c>
      <c r="Q37" s="1">
        <v>0</v>
      </c>
      <c r="R37" s="1">
        <v>0</v>
      </c>
      <c r="S37" s="1" t="str">
        <f>VLOOKUP(F37,'7)Transmission Capacity - App G'!$C$7:$M$23,11,FALSE)</f>
        <v>Offer signed  30/05/2025.</v>
      </c>
    </row>
    <row r="38" spans="2:19" ht="14.5" x14ac:dyDescent="0.35">
      <c r="B38" s="6" t="s">
        <v>43</v>
      </c>
      <c r="C38" s="6" t="s">
        <v>474</v>
      </c>
      <c r="D38" s="6" t="s">
        <v>43</v>
      </c>
      <c r="E38" s="6" t="s">
        <v>43</v>
      </c>
      <c r="F38" s="6" t="s">
        <v>490</v>
      </c>
      <c r="G38" s="6">
        <v>331655</v>
      </c>
      <c r="H38" s="65">
        <v>439667</v>
      </c>
      <c r="I38" s="66">
        <v>630</v>
      </c>
      <c r="J38" s="77">
        <v>7.2018672578713909</v>
      </c>
      <c r="K38" s="62">
        <v>6.021802223864853</v>
      </c>
      <c r="L38" s="63">
        <v>10.658802223864853</v>
      </c>
      <c r="M38" s="62">
        <v>11.217948717948717</v>
      </c>
      <c r="N38" s="82">
        <v>1.9574944071588367</v>
      </c>
      <c r="O38" s="61">
        <v>1.4344262295081966</v>
      </c>
      <c r="P38" s="64">
        <v>10.658802223864853</v>
      </c>
      <c r="Q38" s="1">
        <v>1.4344262295081966</v>
      </c>
      <c r="R38" s="1">
        <v>10.149866711595745</v>
      </c>
      <c r="S38" s="1" t="str">
        <f>VLOOKUP(F38,'7)Transmission Capacity - App G'!$C$7:$M$23,11,FALSE)</f>
        <v>Offer signed 30/05/2025.</v>
      </c>
    </row>
    <row r="39" spans="2:19" ht="14.5" x14ac:dyDescent="0.35">
      <c r="B39" s="6" t="s">
        <v>44</v>
      </c>
      <c r="C39" s="6" t="s">
        <v>474</v>
      </c>
      <c r="D39" s="6" t="s">
        <v>385</v>
      </c>
      <c r="E39" s="6" t="s">
        <v>385</v>
      </c>
      <c r="F39" s="6" t="s">
        <v>490</v>
      </c>
      <c r="G39" s="6">
        <v>353041</v>
      </c>
      <c r="H39" s="65">
        <v>433005</v>
      </c>
      <c r="I39" s="66">
        <v>630</v>
      </c>
      <c r="J39" s="77">
        <v>7.2018672578713909</v>
      </c>
      <c r="K39" s="62">
        <v>6.5563813349269751</v>
      </c>
      <c r="L39" s="63">
        <v>10.693381334926976</v>
      </c>
      <c r="M39" s="62">
        <v>11.217948717948717</v>
      </c>
      <c r="N39" s="82">
        <v>1.9574944071588367</v>
      </c>
      <c r="O39" s="61">
        <v>1.4344262295081966</v>
      </c>
      <c r="P39" s="64">
        <v>10.693381334926976</v>
      </c>
      <c r="Q39" s="1">
        <v>1.4344262295081966</v>
      </c>
      <c r="R39" s="1">
        <v>6.4122655673201194</v>
      </c>
      <c r="S39" s="1" t="str">
        <f>VLOOKUP(F39,'7)Transmission Capacity - App G'!$C$7:$M$23,11,FALSE)</f>
        <v>Offer signed 30/05/2025.</v>
      </c>
    </row>
    <row r="40" spans="2:19" ht="14.5" x14ac:dyDescent="0.35">
      <c r="B40" s="6" t="s">
        <v>45</v>
      </c>
      <c r="C40" s="6" t="s">
        <v>474</v>
      </c>
      <c r="D40" s="6" t="s">
        <v>45</v>
      </c>
      <c r="E40" s="6" t="s">
        <v>45</v>
      </c>
      <c r="F40" s="6" t="s">
        <v>490</v>
      </c>
      <c r="G40" s="6">
        <v>370584</v>
      </c>
      <c r="H40" s="65">
        <v>429294</v>
      </c>
      <c r="I40" s="66">
        <v>400</v>
      </c>
      <c r="J40" s="77">
        <v>4.572614131981835</v>
      </c>
      <c r="K40" s="62">
        <v>5.5993217772349659</v>
      </c>
      <c r="L40" s="63">
        <v>10.236321777234966</v>
      </c>
      <c r="M40" s="62">
        <v>30.4925</v>
      </c>
      <c r="N40" s="82">
        <v>9.568089349820502</v>
      </c>
      <c r="O40" s="61">
        <v>6.9811408614668222</v>
      </c>
      <c r="P40" s="64">
        <v>10.236321777234966</v>
      </c>
      <c r="Q40" s="1">
        <v>6.1854134210307308</v>
      </c>
      <c r="R40" s="1">
        <v>10.760386046843742</v>
      </c>
      <c r="S40" s="1" t="str">
        <f>VLOOKUP(F40,'7)Transmission Capacity - App G'!$C$7:$M$23,11,FALSE)</f>
        <v>Offer signed 30/05/2025.</v>
      </c>
    </row>
    <row r="41" spans="2:19" ht="14.5" x14ac:dyDescent="0.35">
      <c r="B41" s="6" t="s">
        <v>46</v>
      </c>
      <c r="C41" s="6" t="s">
        <v>474</v>
      </c>
      <c r="D41" s="6" t="s">
        <v>131</v>
      </c>
      <c r="E41" s="6" t="s">
        <v>131</v>
      </c>
      <c r="F41" s="6" t="s">
        <v>420</v>
      </c>
      <c r="G41" s="6">
        <v>383030</v>
      </c>
      <c r="H41" s="65">
        <v>399104</v>
      </c>
      <c r="I41" s="66">
        <v>630</v>
      </c>
      <c r="J41" s="77">
        <v>7.2018672578713909</v>
      </c>
      <c r="K41" s="62">
        <v>0</v>
      </c>
      <c r="L41" s="63">
        <v>0</v>
      </c>
      <c r="M41" s="62">
        <v>7</v>
      </c>
      <c r="N41" s="82">
        <v>1.9574944071588367</v>
      </c>
      <c r="O41" s="61">
        <v>1.4344262295081966</v>
      </c>
      <c r="P41" s="64">
        <v>0</v>
      </c>
      <c r="Q41" s="1">
        <v>1.4344262295081966</v>
      </c>
      <c r="R41" s="1">
        <v>0</v>
      </c>
      <c r="S41" s="1" t="str">
        <f>VLOOKUP(F41,'7)Transmission Capacity - App G'!$C$7:$M$23,11,FALSE)</f>
        <v>Offer signed 24/12/2024</v>
      </c>
    </row>
    <row r="42" spans="2:19" ht="14.5" x14ac:dyDescent="0.35">
      <c r="B42" s="6" t="s">
        <v>47</v>
      </c>
      <c r="C42" s="6" t="s">
        <v>474</v>
      </c>
      <c r="D42" s="6" t="s">
        <v>382</v>
      </c>
      <c r="E42" s="6" t="s">
        <v>382</v>
      </c>
      <c r="F42" s="6" t="s">
        <v>416</v>
      </c>
      <c r="G42" s="6">
        <v>383882</v>
      </c>
      <c r="H42" s="65">
        <v>403258</v>
      </c>
      <c r="I42" s="66">
        <v>630</v>
      </c>
      <c r="J42" s="77">
        <v>7.2018672578713909</v>
      </c>
      <c r="K42" s="62">
        <v>10.395167138277422</v>
      </c>
      <c r="L42" s="63">
        <v>15.032167138277423</v>
      </c>
      <c r="M42" s="62">
        <v>29.623394736842108</v>
      </c>
      <c r="N42" s="82">
        <v>13.078340646190668</v>
      </c>
      <c r="O42" s="61">
        <v>9.5423166472642631</v>
      </c>
      <c r="P42" s="64">
        <v>15.032167138277423</v>
      </c>
      <c r="Q42" s="1">
        <v>9.7957729962702214</v>
      </c>
      <c r="R42" s="1">
        <v>15.680029928667652</v>
      </c>
      <c r="S42" s="1" t="str">
        <f>VLOOKUP(F42,'7)Transmission Capacity - App G'!$C$7:$M$23,11,FALSE)</f>
        <v>offer signed  25/04/2025</v>
      </c>
    </row>
    <row r="43" spans="2:19" ht="14.5" x14ac:dyDescent="0.35">
      <c r="B43" s="6" t="s">
        <v>48</v>
      </c>
      <c r="C43" s="6" t="s">
        <v>474</v>
      </c>
      <c r="D43" s="6" t="s">
        <v>48</v>
      </c>
      <c r="E43" s="6" t="s">
        <v>48</v>
      </c>
      <c r="F43" s="6" t="s">
        <v>490</v>
      </c>
      <c r="G43" s="6">
        <v>330835</v>
      </c>
      <c r="H43" s="65">
        <v>435308</v>
      </c>
      <c r="I43" s="66">
        <v>630</v>
      </c>
      <c r="J43" s="77">
        <v>7.2018672578713909</v>
      </c>
      <c r="K43" s="62">
        <v>10.065593195913358</v>
      </c>
      <c r="L43" s="63">
        <v>17.815593195913358</v>
      </c>
      <c r="M43" s="62">
        <v>34.82694378465348</v>
      </c>
      <c r="N43" s="82">
        <v>8.8116473873155172</v>
      </c>
      <c r="O43" s="61">
        <v>6.4292200232828876</v>
      </c>
      <c r="P43" s="64">
        <v>17.815593195913358</v>
      </c>
      <c r="Q43" s="1">
        <v>6.708245724198977</v>
      </c>
      <c r="R43" s="1">
        <v>17.439046560859406</v>
      </c>
      <c r="S43" s="1" t="str">
        <f>VLOOKUP(F43,'7)Transmission Capacity - App G'!$C$7:$M$23,11,FALSE)</f>
        <v>Offer signed 30/05/2025.</v>
      </c>
    </row>
    <row r="44" spans="2:19" ht="14.5" x14ac:dyDescent="0.35">
      <c r="B44" s="6" t="s">
        <v>49</v>
      </c>
      <c r="C44" s="6" t="s">
        <v>475</v>
      </c>
      <c r="D44" s="6" t="s">
        <v>393</v>
      </c>
      <c r="E44" s="6" t="s">
        <v>393</v>
      </c>
      <c r="F44" s="6" t="s">
        <v>393</v>
      </c>
      <c r="G44" s="6">
        <v>393042</v>
      </c>
      <c r="H44" s="65">
        <v>377873</v>
      </c>
      <c r="I44" s="66">
        <v>630</v>
      </c>
      <c r="J44" s="77">
        <v>12.00311209645232</v>
      </c>
      <c r="K44" s="62">
        <v>3.0084190534319202</v>
      </c>
      <c r="L44" s="63">
        <v>5.3119899091191431</v>
      </c>
      <c r="M44" s="62">
        <v>11.217948717948717</v>
      </c>
      <c r="N44" s="82">
        <v>1.9574944071588367</v>
      </c>
      <c r="O44" s="61">
        <v>1.4344262295081966</v>
      </c>
      <c r="P44" s="64">
        <v>5.3119899091191431</v>
      </c>
      <c r="Q44" s="1">
        <v>1.4344262295081966</v>
      </c>
      <c r="R44" s="1">
        <v>0</v>
      </c>
      <c r="S44" s="1" t="str">
        <f>VLOOKUP(F44,'7)Transmission Capacity - App G'!$C$7:$M$23,11,FALSE)</f>
        <v xml:space="preserve"> offer  signed  25/04/2025</v>
      </c>
    </row>
    <row r="45" spans="2:19" ht="14.5" x14ac:dyDescent="0.35">
      <c r="B45" s="6" t="s">
        <v>50</v>
      </c>
      <c r="C45" s="6" t="s">
        <v>475</v>
      </c>
      <c r="D45" s="6" t="s">
        <v>257</v>
      </c>
      <c r="E45" s="6" t="s">
        <v>257</v>
      </c>
      <c r="F45" s="6" t="s">
        <v>257</v>
      </c>
      <c r="G45" s="6">
        <v>378320</v>
      </c>
      <c r="H45" s="65">
        <v>449559</v>
      </c>
      <c r="I45" s="66">
        <v>400</v>
      </c>
      <c r="J45" s="77">
        <v>7.6210235533030604</v>
      </c>
      <c r="K45" s="62">
        <v>0.18231932310576493</v>
      </c>
      <c r="L45" s="63">
        <v>4.6823193231057649</v>
      </c>
      <c r="M45" s="62">
        <v>8.0509324848749753</v>
      </c>
      <c r="N45" s="82">
        <v>8.0509324848749753</v>
      </c>
      <c r="O45" s="61">
        <v>8.0509324848749753</v>
      </c>
      <c r="P45" s="64">
        <v>4.6823193231057649</v>
      </c>
      <c r="Q45" s="1">
        <v>8.4801695187941064</v>
      </c>
      <c r="R45" s="1">
        <v>3.846457539858859</v>
      </c>
      <c r="S45" s="1" t="str">
        <f>VLOOKUP(F45,'7)Transmission Capacity - App G'!$C$7:$M$23,11,FALSE)</f>
        <v>Offer  signed 19/05/2025.</v>
      </c>
    </row>
    <row r="46" spans="2:19" ht="14.5" x14ac:dyDescent="0.35">
      <c r="B46" s="6" t="s">
        <v>51</v>
      </c>
      <c r="C46" s="6" t="s">
        <v>475</v>
      </c>
      <c r="D46" s="6" t="s">
        <v>204</v>
      </c>
      <c r="E46" s="6" t="s">
        <v>204</v>
      </c>
      <c r="F46" s="6" t="s">
        <v>421</v>
      </c>
      <c r="G46" s="6">
        <v>347707</v>
      </c>
      <c r="H46" s="65">
        <v>467237</v>
      </c>
      <c r="I46" s="66">
        <v>400</v>
      </c>
      <c r="J46" s="77">
        <v>7.6210235533030604</v>
      </c>
      <c r="K46" s="62">
        <v>0.61804592088742538</v>
      </c>
      <c r="L46" s="63">
        <v>0.61804592088742538</v>
      </c>
      <c r="M46" s="62">
        <v>11.217948717948717</v>
      </c>
      <c r="N46" s="82">
        <v>1.9574944071588367</v>
      </c>
      <c r="O46" s="61">
        <v>1.4344262295081966</v>
      </c>
      <c r="P46" s="64">
        <v>0.61804592088742538</v>
      </c>
      <c r="Q46" s="1">
        <v>1.5150819672131133</v>
      </c>
      <c r="R46" s="1">
        <v>5.0572075342512903</v>
      </c>
      <c r="S46" s="1" t="str">
        <f>VLOOKUP(F46,'7)Transmission Capacity - App G'!$C$7:$M$23,11,FALSE)</f>
        <v>Offer with ENW due to be signed 06/06/2025.</v>
      </c>
    </row>
    <row r="47" spans="2:19" ht="14.5" x14ac:dyDescent="0.35">
      <c r="B47" s="6" t="s">
        <v>52</v>
      </c>
      <c r="C47" s="6" t="s">
        <v>475</v>
      </c>
      <c r="D47" s="6" t="s">
        <v>394</v>
      </c>
      <c r="E47" s="6" t="s">
        <v>394</v>
      </c>
      <c r="F47" s="6" t="s">
        <v>490</v>
      </c>
      <c r="G47" s="6">
        <v>359442</v>
      </c>
      <c r="H47" s="65">
        <v>418850</v>
      </c>
      <c r="I47" s="66">
        <v>630</v>
      </c>
      <c r="J47" s="77">
        <v>12.00311209645232</v>
      </c>
      <c r="K47" s="62">
        <v>2.309515200967053</v>
      </c>
      <c r="L47" s="63">
        <v>10.309515200967052</v>
      </c>
      <c r="M47" s="62">
        <v>19.895224775380399</v>
      </c>
      <c r="N47" s="82">
        <v>19.895224775380399</v>
      </c>
      <c r="O47" s="61">
        <v>19.214645974781764</v>
      </c>
      <c r="P47" s="64">
        <v>10.309515200967052</v>
      </c>
      <c r="Q47" s="1">
        <v>19.217749757516973</v>
      </c>
      <c r="R47" s="1">
        <v>9.8578033094902118</v>
      </c>
      <c r="S47" s="1" t="str">
        <f>VLOOKUP(F47,'7)Transmission Capacity - App G'!$C$7:$M$23,11,FALSE)</f>
        <v>Offer signed 30/05/2025.</v>
      </c>
    </row>
    <row r="48" spans="2:19" ht="14.5" x14ac:dyDescent="0.35">
      <c r="B48" s="6" t="s">
        <v>53</v>
      </c>
      <c r="C48" s="6" t="s">
        <v>475</v>
      </c>
      <c r="D48" s="6" t="s">
        <v>394</v>
      </c>
      <c r="E48" s="6" t="s">
        <v>394</v>
      </c>
      <c r="F48" s="6" t="s">
        <v>490</v>
      </c>
      <c r="G48" s="6">
        <v>354895</v>
      </c>
      <c r="H48" s="65">
        <v>422392</v>
      </c>
      <c r="I48" s="66">
        <v>400</v>
      </c>
      <c r="J48" s="77">
        <v>7.6210235533030604</v>
      </c>
      <c r="K48" s="62">
        <v>3.3715983900184234</v>
      </c>
      <c r="L48" s="63">
        <v>8.0085983900184239</v>
      </c>
      <c r="M48" s="62">
        <v>28.241064690215552</v>
      </c>
      <c r="N48" s="82">
        <v>6.4385964912280711</v>
      </c>
      <c r="O48" s="61">
        <v>4.6275460717749768</v>
      </c>
      <c r="P48" s="64">
        <v>8.0085983900184239</v>
      </c>
      <c r="Q48" s="1">
        <v>3.7567410281280318</v>
      </c>
      <c r="R48" s="1">
        <v>5.6289173136628214</v>
      </c>
      <c r="S48" s="1" t="str">
        <f>VLOOKUP(F48,'7)Transmission Capacity - App G'!$C$7:$M$23,11,FALSE)</f>
        <v>Offer signed 30/05/2025.</v>
      </c>
    </row>
    <row r="49" spans="2:19" ht="14.5" x14ac:dyDescent="0.35">
      <c r="B49" s="6" t="s">
        <v>54</v>
      </c>
      <c r="C49" s="6" t="s">
        <v>475</v>
      </c>
      <c r="D49" s="6" t="s">
        <v>391</v>
      </c>
      <c r="E49" s="58" t="s">
        <v>37</v>
      </c>
      <c r="F49" s="6" t="s">
        <v>489</v>
      </c>
      <c r="G49" s="6">
        <v>319579</v>
      </c>
      <c r="H49" s="65">
        <v>472480</v>
      </c>
      <c r="I49" s="66">
        <v>400</v>
      </c>
      <c r="J49" s="77">
        <v>7.6210235533030604</v>
      </c>
      <c r="K49" s="62">
        <v>13.330746557300344</v>
      </c>
      <c r="L49" s="63">
        <v>33.830746557300344</v>
      </c>
      <c r="M49" s="62">
        <v>2.6844262295081971</v>
      </c>
      <c r="N49" s="82">
        <v>0.44197031039136303</v>
      </c>
      <c r="O49" s="61">
        <v>0.31765276430649858</v>
      </c>
      <c r="P49" s="64">
        <v>2.6844262295081971</v>
      </c>
      <c r="Q49" s="1">
        <v>0.31765276430649858</v>
      </c>
      <c r="R49" s="1">
        <v>2.6844262295081971</v>
      </c>
      <c r="S49" s="1" t="str">
        <f>VLOOKUP(F49,'7)Transmission Capacity - App G'!$C$7:$M$23,11,FALSE)</f>
        <v>Offer signed  30/05/2025.</v>
      </c>
    </row>
    <row r="50" spans="2:19" ht="14.5" x14ac:dyDescent="0.35">
      <c r="B50" s="6" t="s">
        <v>55</v>
      </c>
      <c r="C50" s="6" t="s">
        <v>475</v>
      </c>
      <c r="D50" s="6" t="s">
        <v>395</v>
      </c>
      <c r="E50" s="6" t="s">
        <v>395</v>
      </c>
      <c r="F50" s="6" t="s">
        <v>419</v>
      </c>
      <c r="G50" s="6">
        <v>376743</v>
      </c>
      <c r="H50" s="65">
        <v>386810</v>
      </c>
      <c r="I50" s="66">
        <v>400</v>
      </c>
      <c r="J50" s="77">
        <v>7.6210235533030604</v>
      </c>
      <c r="K50" s="62">
        <v>7.0122584593818829</v>
      </c>
      <c r="L50" s="63">
        <v>11.649258459381883</v>
      </c>
      <c r="M50" s="62">
        <v>31.116</v>
      </c>
      <c r="N50" s="82">
        <v>12.252496626180838</v>
      </c>
      <c r="O50" s="61">
        <v>8.8061105722599429</v>
      </c>
      <c r="P50" s="64">
        <v>11.649258459381883</v>
      </c>
      <c r="Q50" s="1">
        <v>8.9022308438409326</v>
      </c>
      <c r="R50" s="1">
        <v>10.821941543809668</v>
      </c>
      <c r="S50" s="1" t="str">
        <f>VLOOKUP(F50,'7)Transmission Capacity - App G'!$C$7:$M$23,11,FALSE)</f>
        <v xml:space="preserve"> Offer  signed 19/05/2025</v>
      </c>
    </row>
    <row r="51" spans="2:19" ht="14.5" x14ac:dyDescent="0.35">
      <c r="B51" s="6" t="s">
        <v>56</v>
      </c>
      <c r="C51" s="6" t="s">
        <v>474</v>
      </c>
      <c r="D51" s="6" t="s">
        <v>324</v>
      </c>
      <c r="E51" s="6" t="s">
        <v>324</v>
      </c>
      <c r="F51" s="6" t="s">
        <v>417</v>
      </c>
      <c r="G51" s="6">
        <v>387613</v>
      </c>
      <c r="H51" s="65">
        <v>397710</v>
      </c>
      <c r="I51" s="66">
        <v>400</v>
      </c>
      <c r="J51" s="77">
        <v>4.572614131981835</v>
      </c>
      <c r="K51" s="62">
        <v>1.8135425015080955</v>
      </c>
      <c r="L51" s="63">
        <v>6.4505425015080959</v>
      </c>
      <c r="M51" s="62">
        <v>11.217948717948717</v>
      </c>
      <c r="N51" s="82">
        <v>1.9574944071588367</v>
      </c>
      <c r="O51" s="61">
        <v>1.4344262295081966</v>
      </c>
      <c r="P51" s="64">
        <v>6.4505425015080959</v>
      </c>
      <c r="Q51" s="1">
        <v>1.4344262295081966</v>
      </c>
      <c r="R51" s="1">
        <v>0</v>
      </c>
      <c r="S51" s="1" t="str">
        <f>VLOOKUP(F51,'7)Transmission Capacity - App G'!$C$7:$M$23,11,FALSE)</f>
        <v>Offer  signed 27/08/2024</v>
      </c>
    </row>
    <row r="52" spans="2:19" ht="14.5" x14ac:dyDescent="0.35">
      <c r="B52" s="6" t="s">
        <v>57</v>
      </c>
      <c r="C52" s="6" t="s">
        <v>474</v>
      </c>
      <c r="D52" s="6" t="s">
        <v>390</v>
      </c>
      <c r="E52" s="6" t="s">
        <v>390</v>
      </c>
      <c r="F52" s="6" t="s">
        <v>420</v>
      </c>
      <c r="G52" s="6">
        <v>371891</v>
      </c>
      <c r="H52" s="65">
        <v>408910</v>
      </c>
      <c r="I52" s="66">
        <v>400</v>
      </c>
      <c r="J52" s="77">
        <v>4.572614131981835</v>
      </c>
      <c r="K52" s="62">
        <v>7.6705617482468398</v>
      </c>
      <c r="L52" s="63">
        <v>20.052338155758058</v>
      </c>
      <c r="M52" s="62">
        <v>11.217948717948717</v>
      </c>
      <c r="N52" s="82">
        <v>1.9574944071588367</v>
      </c>
      <c r="O52" s="61">
        <v>1.4344262295081966</v>
      </c>
      <c r="P52" s="64">
        <v>11.217948717948717</v>
      </c>
      <c r="Q52" s="1">
        <v>1.4344262295081966</v>
      </c>
      <c r="R52" s="1">
        <v>11.217948717948717</v>
      </c>
      <c r="S52" s="1" t="str">
        <f>VLOOKUP(F52,'7)Transmission Capacity - App G'!$C$7:$M$23,11,FALSE)</f>
        <v>Offer signed 24/12/2024</v>
      </c>
    </row>
    <row r="53" spans="2:19" ht="14.5" x14ac:dyDescent="0.35">
      <c r="B53" s="6" t="s">
        <v>58</v>
      </c>
      <c r="C53" s="6" t="s">
        <v>475</v>
      </c>
      <c r="D53" s="6" t="s">
        <v>396</v>
      </c>
      <c r="E53" s="6" t="s">
        <v>396</v>
      </c>
      <c r="F53" s="6" t="s">
        <v>422</v>
      </c>
      <c r="G53" s="6">
        <v>389440</v>
      </c>
      <c r="H53" s="65">
        <v>386463</v>
      </c>
      <c r="I53" s="66">
        <v>630</v>
      </c>
      <c r="J53" s="77">
        <v>12.00311209645232</v>
      </c>
      <c r="K53" s="62">
        <v>5.5526124339888039</v>
      </c>
      <c r="L53" s="63">
        <v>9.0526124339888039</v>
      </c>
      <c r="M53" s="62">
        <v>23.23</v>
      </c>
      <c r="N53" s="82">
        <v>12.605668016194334</v>
      </c>
      <c r="O53" s="61">
        <v>9.0599418040737163</v>
      </c>
      <c r="P53" s="64">
        <v>9.0526124339888039</v>
      </c>
      <c r="Q53" s="1">
        <v>9.113579049466539</v>
      </c>
      <c r="R53" s="1">
        <v>8.3699650785225721</v>
      </c>
      <c r="S53" s="1" t="str">
        <f>VLOOKUP(F53,'7)Transmission Capacity - App G'!$C$7:$M$23,11,FALSE)</f>
        <v>N/A</v>
      </c>
    </row>
    <row r="54" spans="2:19" ht="14.5" x14ac:dyDescent="0.35">
      <c r="B54" s="6" t="s">
        <v>59</v>
      </c>
      <c r="C54" s="6" t="s">
        <v>474</v>
      </c>
      <c r="D54" s="6" t="s">
        <v>397</v>
      </c>
      <c r="E54" s="6" t="s">
        <v>397</v>
      </c>
      <c r="F54" s="6" t="s">
        <v>415</v>
      </c>
      <c r="G54" s="6">
        <v>383543</v>
      </c>
      <c r="H54" s="65">
        <v>397628</v>
      </c>
      <c r="I54" s="66">
        <v>800</v>
      </c>
      <c r="J54" s="77">
        <v>9.1452282639636699</v>
      </c>
      <c r="K54" s="62">
        <v>0</v>
      </c>
      <c r="L54" s="63">
        <v>4.7694656202540138</v>
      </c>
      <c r="M54" s="62">
        <v>31.179315789473684</v>
      </c>
      <c r="N54" s="82">
        <v>13.272995612285602</v>
      </c>
      <c r="O54" s="61">
        <v>9.6843422584400489</v>
      </c>
      <c r="P54" s="64">
        <v>4.7694656202540138</v>
      </c>
      <c r="Q54" s="1">
        <v>9.8568205347857489</v>
      </c>
      <c r="R54" s="1">
        <v>6.6125494036064509</v>
      </c>
      <c r="S54" s="1" t="str">
        <f>VLOOKUP(F54,'7)Transmission Capacity - App G'!$C$7:$M$23,11,FALSE)</f>
        <v>Offer  signed 11/03/2025</v>
      </c>
    </row>
    <row r="55" spans="2:19" ht="14.5" x14ac:dyDescent="0.35">
      <c r="B55" s="6" t="s">
        <v>60</v>
      </c>
      <c r="C55" s="6" t="s">
        <v>474</v>
      </c>
      <c r="D55" s="6" t="s">
        <v>398</v>
      </c>
      <c r="E55" s="6" t="s">
        <v>398</v>
      </c>
      <c r="F55" s="6" t="s">
        <v>422</v>
      </c>
      <c r="G55" s="6">
        <v>388434</v>
      </c>
      <c r="H55" s="65">
        <v>389885</v>
      </c>
      <c r="I55" s="66">
        <v>400</v>
      </c>
      <c r="J55" s="77">
        <v>4.572614131981835</v>
      </c>
      <c r="K55" s="62">
        <v>7.8587046581965367</v>
      </c>
      <c r="L55" s="63">
        <v>12.495704658196537</v>
      </c>
      <c r="M55" s="62">
        <v>29.827999999999999</v>
      </c>
      <c r="N55" s="82">
        <v>12.799760670123653</v>
      </c>
      <c r="O55" s="61">
        <v>9.3390570430733408</v>
      </c>
      <c r="P55" s="64">
        <v>12.495704658196537</v>
      </c>
      <c r="Q55" s="1">
        <v>9.4255886373595796</v>
      </c>
      <c r="R55" s="1">
        <v>12.706043810356721</v>
      </c>
      <c r="S55" s="1" t="str">
        <f>VLOOKUP(F55,'7)Transmission Capacity - App G'!$C$7:$M$23,11,FALSE)</f>
        <v>N/A</v>
      </c>
    </row>
    <row r="56" spans="2:19" ht="14.5" x14ac:dyDescent="0.35">
      <c r="B56" s="6" t="s">
        <v>61</v>
      </c>
      <c r="C56" s="6" t="s">
        <v>475</v>
      </c>
      <c r="D56" s="6" t="s">
        <v>395</v>
      </c>
      <c r="E56" s="6" t="s">
        <v>395</v>
      </c>
      <c r="F56" s="6" t="s">
        <v>419</v>
      </c>
      <c r="G56" s="6">
        <v>376412</v>
      </c>
      <c r="H56" s="65">
        <v>389026</v>
      </c>
      <c r="I56" s="66">
        <v>400</v>
      </c>
      <c r="J56" s="77">
        <v>7.6210235533030604</v>
      </c>
      <c r="K56" s="62">
        <v>11.772100488370537</v>
      </c>
      <c r="L56" s="63">
        <v>16.672100488370535</v>
      </c>
      <c r="M56" s="62">
        <v>2.6844262295081971</v>
      </c>
      <c r="N56" s="82">
        <v>0.44197031039136303</v>
      </c>
      <c r="O56" s="61">
        <v>0.31765276430649858</v>
      </c>
      <c r="P56" s="64">
        <v>2.6844262295081971</v>
      </c>
      <c r="Q56" s="1">
        <v>0.31765276430649858</v>
      </c>
      <c r="R56" s="1">
        <v>2.6844262295081971</v>
      </c>
      <c r="S56" s="1" t="str">
        <f>VLOOKUP(F56,'7)Transmission Capacity - App G'!$C$7:$M$23,11,FALSE)</f>
        <v xml:space="preserve"> Offer  signed 19/05/2025</v>
      </c>
    </row>
    <row r="57" spans="2:19" ht="14.5" x14ac:dyDescent="0.35">
      <c r="B57" s="6" t="s">
        <v>62</v>
      </c>
      <c r="C57" s="6" t="s">
        <v>474</v>
      </c>
      <c r="D57" s="6" t="s">
        <v>204</v>
      </c>
      <c r="E57" s="6" t="s">
        <v>204</v>
      </c>
      <c r="F57" s="6" t="s">
        <v>421</v>
      </c>
      <c r="G57" s="6">
        <v>344792</v>
      </c>
      <c r="H57" s="65">
        <v>464471</v>
      </c>
      <c r="I57" s="66">
        <v>630</v>
      </c>
      <c r="J57" s="77">
        <v>7.2018672578713909</v>
      </c>
      <c r="K57" s="62">
        <v>0.61804592088742538</v>
      </c>
      <c r="L57" s="63">
        <v>0.61804592088742538</v>
      </c>
      <c r="M57" s="62">
        <v>11.217948717948717</v>
      </c>
      <c r="N57" s="82">
        <v>1.9574944071588367</v>
      </c>
      <c r="O57" s="61">
        <v>1.4344262295081966</v>
      </c>
      <c r="P57" s="64">
        <v>0.61804592088742538</v>
      </c>
      <c r="Q57" s="1">
        <v>1.5150819672131133</v>
      </c>
      <c r="R57" s="1">
        <v>5.0572075342512903</v>
      </c>
      <c r="S57" s="1" t="str">
        <f>VLOOKUP(F57,'7)Transmission Capacity - App G'!$C$7:$M$23,11,FALSE)</f>
        <v>Offer with ENW due to be signed 06/06/2025.</v>
      </c>
    </row>
    <row r="58" spans="2:19" ht="14.5" x14ac:dyDescent="0.35">
      <c r="B58" s="6" t="s">
        <v>63</v>
      </c>
      <c r="C58" s="6" t="s">
        <v>475</v>
      </c>
      <c r="D58" s="6" t="s">
        <v>394</v>
      </c>
      <c r="E58" s="6" t="s">
        <v>394</v>
      </c>
      <c r="F58" s="6" t="s">
        <v>490</v>
      </c>
      <c r="G58" s="6">
        <v>356748</v>
      </c>
      <c r="H58" s="65">
        <v>421312</v>
      </c>
      <c r="I58" s="66">
        <v>630</v>
      </c>
      <c r="J58" s="77">
        <v>12.00311209645232</v>
      </c>
      <c r="K58" s="62">
        <v>7.372856689285058</v>
      </c>
      <c r="L58" s="63">
        <v>15.162351824859208</v>
      </c>
      <c r="M58" s="62">
        <v>28.559891834821425</v>
      </c>
      <c r="N58" s="82">
        <v>13.73468286099865</v>
      </c>
      <c r="O58" s="61">
        <v>9.8713870029097954</v>
      </c>
      <c r="P58" s="64">
        <v>15.162351824859208</v>
      </c>
      <c r="Q58" s="1">
        <v>9.8080504364694487</v>
      </c>
      <c r="R58" s="1">
        <v>10.261545959862111</v>
      </c>
      <c r="S58" s="1" t="str">
        <f>VLOOKUP(F58,'7)Transmission Capacity - App G'!$C$7:$M$23,11,FALSE)</f>
        <v>Offer signed 30/05/2025.</v>
      </c>
    </row>
    <row r="59" spans="2:19" ht="14.5" x14ac:dyDescent="0.35">
      <c r="B59" s="6" t="s">
        <v>64</v>
      </c>
      <c r="C59" s="6" t="s">
        <v>474</v>
      </c>
      <c r="D59" s="6" t="s">
        <v>64</v>
      </c>
      <c r="E59" s="6" t="s">
        <v>64</v>
      </c>
      <c r="F59" s="6" t="s">
        <v>414</v>
      </c>
      <c r="G59" s="6">
        <v>385569</v>
      </c>
      <c r="H59" s="65">
        <v>434469</v>
      </c>
      <c r="I59" s="66">
        <v>400</v>
      </c>
      <c r="J59" s="77">
        <v>4.572614131981835</v>
      </c>
      <c r="K59" s="62">
        <v>16.868138693735091</v>
      </c>
      <c r="L59" s="63">
        <v>16.868138693735091</v>
      </c>
      <c r="M59" s="62">
        <v>14.762987556556883</v>
      </c>
      <c r="N59" s="82">
        <v>4.7940167530913467</v>
      </c>
      <c r="O59" s="61">
        <v>3.4978463329452874</v>
      </c>
      <c r="P59" s="64">
        <v>14.762987556556883</v>
      </c>
      <c r="Q59" s="1">
        <v>3.8058397295518405</v>
      </c>
      <c r="R59" s="1">
        <v>9.6648986590702997</v>
      </c>
      <c r="S59" s="1" t="str">
        <f>VLOOKUP(F59,'7)Transmission Capacity - App G'!$C$7:$M$23,11,FALSE)</f>
        <v>Offer signed 06/06/2025.</v>
      </c>
    </row>
    <row r="60" spans="2:19" ht="14.5" x14ac:dyDescent="0.35">
      <c r="B60" s="6" t="s">
        <v>65</v>
      </c>
      <c r="C60" s="6" t="s">
        <v>474</v>
      </c>
      <c r="D60" s="6" t="s">
        <v>64</v>
      </c>
      <c r="E60" s="6" t="s">
        <v>64</v>
      </c>
      <c r="F60" s="6" t="s">
        <v>414</v>
      </c>
      <c r="G60" s="6">
        <v>384308</v>
      </c>
      <c r="H60" s="65">
        <v>432288</v>
      </c>
      <c r="I60" s="66">
        <v>630</v>
      </c>
      <c r="J60" s="77">
        <v>7.2018672578713909</v>
      </c>
      <c r="K60" s="62">
        <v>8.5334877510188321</v>
      </c>
      <c r="L60" s="63">
        <v>8.5334877510188321</v>
      </c>
      <c r="M60" s="62">
        <v>22.462978831035233</v>
      </c>
      <c r="N60" s="82">
        <v>9.3925009972078168</v>
      </c>
      <c r="O60" s="61">
        <v>6.8530267753201386</v>
      </c>
      <c r="P60" s="64">
        <v>8.5334877510188321</v>
      </c>
      <c r="Q60" s="1">
        <v>6.7908839555546008</v>
      </c>
      <c r="R60" s="1">
        <v>5.3989064134765457</v>
      </c>
      <c r="S60" s="1" t="str">
        <f>VLOOKUP(F60,'7)Transmission Capacity - App G'!$C$7:$M$23,11,FALSE)</f>
        <v>Offer signed 06/06/2025.</v>
      </c>
    </row>
    <row r="61" spans="2:19" ht="14.5" x14ac:dyDescent="0.35">
      <c r="B61" s="6" t="s">
        <v>66</v>
      </c>
      <c r="C61" s="6" t="s">
        <v>474</v>
      </c>
      <c r="D61" s="6" t="s">
        <v>64</v>
      </c>
      <c r="E61" s="6" t="s">
        <v>64</v>
      </c>
      <c r="F61" s="6" t="s">
        <v>414</v>
      </c>
      <c r="G61" s="6">
        <v>384418</v>
      </c>
      <c r="H61" s="65">
        <v>434168</v>
      </c>
      <c r="I61" s="66">
        <v>630</v>
      </c>
      <c r="J61" s="77">
        <v>7.2018672578713909</v>
      </c>
      <c r="K61" s="62">
        <v>3.0341908404033404</v>
      </c>
      <c r="L61" s="63">
        <v>11.243821324537006</v>
      </c>
      <c r="M61" s="62">
        <v>17.432899113102547</v>
      </c>
      <c r="N61" s="82">
        <v>17.432899113102547</v>
      </c>
      <c r="O61" s="61">
        <v>15.830163934426238</v>
      </c>
      <c r="P61" s="64">
        <v>11.243821324537006</v>
      </c>
      <c r="Q61" s="1">
        <v>17.173912157887905</v>
      </c>
      <c r="R61" s="1">
        <v>8.8706184213650303</v>
      </c>
      <c r="S61" s="1" t="str">
        <f>VLOOKUP(F61,'7)Transmission Capacity - App G'!$C$7:$M$23,11,FALSE)</f>
        <v>Offer signed 06/06/2025.</v>
      </c>
    </row>
    <row r="62" spans="2:19" ht="14.5" x14ac:dyDescent="0.35">
      <c r="B62" s="6" t="s">
        <v>67</v>
      </c>
      <c r="C62" s="6" t="s">
        <v>475</v>
      </c>
      <c r="D62" s="6" t="s">
        <v>204</v>
      </c>
      <c r="E62" s="6" t="s">
        <v>204</v>
      </c>
      <c r="F62" s="6" t="s">
        <v>421</v>
      </c>
      <c r="G62" s="6">
        <v>347903</v>
      </c>
      <c r="H62" s="65">
        <v>458401</v>
      </c>
      <c r="I62" s="66">
        <v>630</v>
      </c>
      <c r="J62" s="77">
        <v>12.00311209645232</v>
      </c>
      <c r="K62" s="62">
        <v>0</v>
      </c>
      <c r="L62" s="63">
        <v>0</v>
      </c>
      <c r="M62" s="62">
        <v>9.384426229508195</v>
      </c>
      <c r="N62" s="82">
        <v>1.5450742240215922</v>
      </c>
      <c r="O62" s="61">
        <v>1.1104752667313287</v>
      </c>
      <c r="P62" s="64">
        <v>0</v>
      </c>
      <c r="Q62" s="1">
        <v>0.74510184287099934</v>
      </c>
      <c r="R62" s="1">
        <v>5.0572075342512903</v>
      </c>
      <c r="S62" s="1" t="str">
        <f>VLOOKUP(F62,'7)Transmission Capacity - App G'!$C$7:$M$23,11,FALSE)</f>
        <v>Offer with ENW due to be signed 06/06/2025.</v>
      </c>
    </row>
    <row r="63" spans="2:19" ht="14.5" x14ac:dyDescent="0.35">
      <c r="B63" s="6" t="s">
        <v>68</v>
      </c>
      <c r="C63" s="6" t="s">
        <v>475</v>
      </c>
      <c r="D63" s="6" t="s">
        <v>377</v>
      </c>
      <c r="E63" s="6" t="s">
        <v>377</v>
      </c>
      <c r="F63" s="6" t="s">
        <v>490</v>
      </c>
      <c r="G63" s="6">
        <v>344595</v>
      </c>
      <c r="H63" s="65">
        <v>412486</v>
      </c>
      <c r="I63" s="66">
        <v>630</v>
      </c>
      <c r="J63" s="77">
        <v>12.00311209645232</v>
      </c>
      <c r="K63" s="62">
        <v>0</v>
      </c>
      <c r="L63" s="63">
        <v>0</v>
      </c>
      <c r="M63" s="62">
        <v>15.650235588972425</v>
      </c>
      <c r="N63" s="82">
        <v>8.7443994601889354</v>
      </c>
      <c r="O63" s="61">
        <v>6.2847720659553845</v>
      </c>
      <c r="P63" s="64">
        <v>0</v>
      </c>
      <c r="Q63" s="1">
        <v>4.4682832201745883</v>
      </c>
      <c r="R63" s="1">
        <v>2.8737153801810642</v>
      </c>
      <c r="S63" s="1" t="str">
        <f>VLOOKUP(F63,'7)Transmission Capacity - App G'!$C$7:$M$23,11,FALSE)</f>
        <v>Offer signed 30/05/2025.</v>
      </c>
    </row>
    <row r="64" spans="2:19" ht="14.5" x14ac:dyDescent="0.35">
      <c r="B64" s="6" t="s">
        <v>69</v>
      </c>
      <c r="C64" s="6" t="s">
        <v>474</v>
      </c>
      <c r="D64" s="6" t="s">
        <v>399</v>
      </c>
      <c r="E64" s="6" t="s">
        <v>399</v>
      </c>
      <c r="F64" s="6" t="s">
        <v>420</v>
      </c>
      <c r="G64" s="6">
        <v>380863</v>
      </c>
      <c r="H64" s="65">
        <v>410807</v>
      </c>
      <c r="I64" s="66">
        <v>400</v>
      </c>
      <c r="J64" s="77">
        <v>4.572614131981835</v>
      </c>
      <c r="K64" s="62">
        <v>8.4811885910693743</v>
      </c>
      <c r="L64" s="63">
        <v>12.618188591069375</v>
      </c>
      <c r="M64" s="62">
        <v>11.217948717948717</v>
      </c>
      <c r="N64" s="82">
        <v>1.9574944071588367</v>
      </c>
      <c r="O64" s="61">
        <v>1.4344262295081966</v>
      </c>
      <c r="P64" s="64">
        <v>11.217948717948717</v>
      </c>
      <c r="Q64" s="1">
        <v>1.4344262295081966</v>
      </c>
      <c r="R64" s="1">
        <v>8.2958140922652497</v>
      </c>
      <c r="S64" s="1" t="str">
        <f>VLOOKUP(F64,'7)Transmission Capacity - App G'!$C$7:$M$23,11,FALSE)</f>
        <v>Offer signed 24/12/2024</v>
      </c>
    </row>
    <row r="65" spans="2:19" ht="14.5" x14ac:dyDescent="0.35">
      <c r="B65" s="6" t="s">
        <v>70</v>
      </c>
      <c r="C65" s="6" t="s">
        <v>474</v>
      </c>
      <c r="D65" s="6" t="s">
        <v>385</v>
      </c>
      <c r="E65" s="6" t="s">
        <v>385</v>
      </c>
      <c r="F65" s="6" t="s">
        <v>490</v>
      </c>
      <c r="G65" s="6">
        <v>353809</v>
      </c>
      <c r="H65" s="65">
        <v>430094</v>
      </c>
      <c r="I65" s="66">
        <v>400</v>
      </c>
      <c r="J65" s="77">
        <v>4.572614131981835</v>
      </c>
      <c r="K65" s="62">
        <v>6.0946938186274551</v>
      </c>
      <c r="L65" s="63">
        <v>10.234693818627456</v>
      </c>
      <c r="M65" s="62">
        <v>11.217948717948717</v>
      </c>
      <c r="N65" s="82">
        <v>1.9574944071588367</v>
      </c>
      <c r="O65" s="61">
        <v>1.4344262295081966</v>
      </c>
      <c r="P65" s="64">
        <v>10.234693818627456</v>
      </c>
      <c r="Q65" s="1">
        <v>1.4344262295081966</v>
      </c>
      <c r="R65" s="1">
        <v>9.8954342326236535</v>
      </c>
      <c r="S65" s="1" t="str">
        <f>VLOOKUP(F65,'7)Transmission Capacity - App G'!$C$7:$M$23,11,FALSE)</f>
        <v>Offer signed 30/05/2025.</v>
      </c>
    </row>
    <row r="66" spans="2:19" ht="14.5" x14ac:dyDescent="0.35">
      <c r="B66" s="6" t="s">
        <v>71</v>
      </c>
      <c r="C66" s="6" t="s">
        <v>475</v>
      </c>
      <c r="D66" s="6" t="s">
        <v>400</v>
      </c>
      <c r="E66" s="6" t="s">
        <v>400</v>
      </c>
      <c r="F66" s="6" t="s">
        <v>420</v>
      </c>
      <c r="G66" s="6">
        <v>372937</v>
      </c>
      <c r="H66" s="65">
        <v>406428</v>
      </c>
      <c r="I66" s="66">
        <v>630</v>
      </c>
      <c r="J66" s="77">
        <v>12.00311209645232</v>
      </c>
      <c r="K66" s="62">
        <v>0</v>
      </c>
      <c r="L66" s="63">
        <v>8.1338526305982519</v>
      </c>
      <c r="M66" s="62">
        <v>7</v>
      </c>
      <c r="N66" s="82">
        <v>1.9574944071588367</v>
      </c>
      <c r="O66" s="61">
        <v>1.4344262295081966</v>
      </c>
      <c r="P66" s="64">
        <v>7</v>
      </c>
      <c r="Q66" s="1">
        <v>1.4344262295081966</v>
      </c>
      <c r="R66" s="1">
        <v>5.9733132500701629</v>
      </c>
      <c r="S66" s="1" t="str">
        <f>VLOOKUP(F66,'7)Transmission Capacity - App G'!$C$7:$M$23,11,FALSE)</f>
        <v>Offer signed 24/12/2024</v>
      </c>
    </row>
    <row r="67" spans="2:19" ht="14.5" x14ac:dyDescent="0.35">
      <c r="B67" s="6" t="s">
        <v>72</v>
      </c>
      <c r="C67" s="6" t="s">
        <v>474</v>
      </c>
      <c r="D67" s="6" t="s">
        <v>382</v>
      </c>
      <c r="E67" s="6" t="s">
        <v>382</v>
      </c>
      <c r="F67" s="6" t="s">
        <v>416</v>
      </c>
      <c r="G67" s="6">
        <v>384064</v>
      </c>
      <c r="H67" s="65">
        <v>398635</v>
      </c>
      <c r="I67" s="66">
        <v>400</v>
      </c>
      <c r="J67" s="77">
        <v>4.572614131981835</v>
      </c>
      <c r="K67" s="62">
        <v>4.7518479783360021</v>
      </c>
      <c r="L67" s="63">
        <v>26.635629095083342</v>
      </c>
      <c r="M67" s="62">
        <v>0.36301032956221607</v>
      </c>
      <c r="N67" s="82">
        <v>5.8875149581171543E-2</v>
      </c>
      <c r="O67" s="61">
        <v>4.2956926658904854E-2</v>
      </c>
      <c r="P67" s="64">
        <v>0.36301032956221607</v>
      </c>
      <c r="Q67" s="1">
        <v>0.16545105052396814</v>
      </c>
      <c r="R67" s="1">
        <v>1.3982196429449749</v>
      </c>
      <c r="S67" s="1" t="str">
        <f>VLOOKUP(F67,'7)Transmission Capacity - App G'!$C$7:$M$23,11,FALSE)</f>
        <v>offer signed  25/04/2025</v>
      </c>
    </row>
    <row r="68" spans="2:19" ht="14.5" x14ac:dyDescent="0.35">
      <c r="B68" s="6" t="s">
        <v>73</v>
      </c>
      <c r="C68" s="6" t="s">
        <v>475</v>
      </c>
      <c r="D68" s="6" t="s">
        <v>401</v>
      </c>
      <c r="E68" s="6" t="s">
        <v>401</v>
      </c>
      <c r="F68" s="6" t="s">
        <v>489</v>
      </c>
      <c r="G68" s="6">
        <v>352906</v>
      </c>
      <c r="H68" s="65">
        <v>559671</v>
      </c>
      <c r="I68" s="66">
        <v>400</v>
      </c>
      <c r="J68" s="77">
        <v>7.6210235533030604</v>
      </c>
      <c r="K68" s="62">
        <v>14.588907502847881</v>
      </c>
      <c r="L68" s="63">
        <v>16.925907502847881</v>
      </c>
      <c r="M68" s="62">
        <v>7</v>
      </c>
      <c r="N68" s="82">
        <v>1.9574944071588367</v>
      </c>
      <c r="O68" s="61">
        <v>1.4344262295081966</v>
      </c>
      <c r="P68" s="64">
        <v>7</v>
      </c>
      <c r="Q68" s="1">
        <v>1.4344262295081966</v>
      </c>
      <c r="R68" s="1">
        <v>7</v>
      </c>
      <c r="S68" s="1" t="str">
        <f>VLOOKUP(F68,'7)Transmission Capacity - App G'!$C$7:$M$23,11,FALSE)</f>
        <v>Offer signed  30/05/2025.</v>
      </c>
    </row>
    <row r="69" spans="2:19" ht="14.5" x14ac:dyDescent="0.35">
      <c r="B69" s="6" t="s">
        <v>74</v>
      </c>
      <c r="C69" s="6" t="s">
        <v>475</v>
      </c>
      <c r="D69" s="6" t="s">
        <v>122</v>
      </c>
      <c r="E69" s="6" t="s">
        <v>122</v>
      </c>
      <c r="F69" s="6" t="s">
        <v>489</v>
      </c>
      <c r="G69" s="6">
        <v>308796</v>
      </c>
      <c r="H69" s="65">
        <v>498305</v>
      </c>
      <c r="I69" s="66">
        <v>630</v>
      </c>
      <c r="J69" s="77">
        <v>12.00311209645232</v>
      </c>
      <c r="K69" s="62">
        <v>2.2940892549326053</v>
      </c>
      <c r="L69" s="63">
        <v>4.7940892549326053</v>
      </c>
      <c r="M69" s="62">
        <v>7.8534707598576636</v>
      </c>
      <c r="N69" s="82">
        <v>7.8534707598576636</v>
      </c>
      <c r="O69" s="61">
        <v>7.8534707598576636</v>
      </c>
      <c r="P69" s="64">
        <v>4.7940892549326053</v>
      </c>
      <c r="Q69" s="1">
        <v>8.4239775364583345</v>
      </c>
      <c r="R69" s="1">
        <v>5.5206471734374976</v>
      </c>
      <c r="S69" s="1" t="str">
        <f>VLOOKUP(F69,'7)Transmission Capacity - App G'!$C$7:$M$23,11,FALSE)</f>
        <v>Offer signed  30/05/2025.</v>
      </c>
    </row>
    <row r="70" spans="2:19" ht="14.5" x14ac:dyDescent="0.35">
      <c r="B70" s="6" t="s">
        <v>75</v>
      </c>
      <c r="C70" s="6" t="s">
        <v>475</v>
      </c>
      <c r="D70" s="6" t="s">
        <v>388</v>
      </c>
      <c r="E70" s="6" t="s">
        <v>388</v>
      </c>
      <c r="F70" s="6" t="s">
        <v>489</v>
      </c>
      <c r="G70" s="6">
        <v>338547</v>
      </c>
      <c r="H70" s="65">
        <v>560280</v>
      </c>
      <c r="I70" s="66">
        <v>630</v>
      </c>
      <c r="J70" s="77">
        <v>12.00311209645232</v>
      </c>
      <c r="K70" s="62">
        <v>3.6677703222206013</v>
      </c>
      <c r="L70" s="63">
        <v>21.980903953966951</v>
      </c>
      <c r="M70" s="62">
        <v>1.6794871794871795</v>
      </c>
      <c r="N70" s="82">
        <v>0.44197031039136303</v>
      </c>
      <c r="O70" s="61">
        <v>0.31765276430649858</v>
      </c>
      <c r="P70" s="64">
        <v>1.6794871794871795</v>
      </c>
      <c r="Q70" s="1">
        <v>0.31765276430649858</v>
      </c>
      <c r="R70" s="59">
        <v>1.6794871794871795</v>
      </c>
      <c r="S70" s="1" t="str">
        <f>VLOOKUP(F70,'7)Transmission Capacity - App G'!$C$7:$M$23,11,FALSE)</f>
        <v>Offer signed  30/05/2025.</v>
      </c>
    </row>
    <row r="71" spans="2:19" ht="14.5" x14ac:dyDescent="0.35">
      <c r="B71" s="6" t="s">
        <v>76</v>
      </c>
      <c r="C71" s="6" t="s">
        <v>475</v>
      </c>
      <c r="D71" s="6" t="s">
        <v>400</v>
      </c>
      <c r="E71" s="6" t="s">
        <v>400</v>
      </c>
      <c r="F71" s="6" t="s">
        <v>420</v>
      </c>
      <c r="G71" s="6">
        <v>376984</v>
      </c>
      <c r="H71" s="65">
        <v>401329</v>
      </c>
      <c r="I71" s="66">
        <v>400</v>
      </c>
      <c r="J71" s="77">
        <v>7.6210235533030604</v>
      </c>
      <c r="K71" s="62">
        <v>0</v>
      </c>
      <c r="L71" s="63">
        <v>14.078268632976336</v>
      </c>
      <c r="M71" s="62">
        <v>7</v>
      </c>
      <c r="N71" s="82">
        <v>1.9574944071588367</v>
      </c>
      <c r="O71" s="61">
        <v>1.4344262295081966</v>
      </c>
      <c r="P71" s="64">
        <v>7</v>
      </c>
      <c r="Q71" s="1">
        <v>1.4344262295081966</v>
      </c>
      <c r="R71" s="1">
        <v>7</v>
      </c>
      <c r="S71" s="1" t="str">
        <f>VLOOKUP(F71,'7)Transmission Capacity - App G'!$C$7:$M$23,11,FALSE)</f>
        <v>Offer signed 24/12/2024</v>
      </c>
    </row>
    <row r="72" spans="2:19" ht="14.5" x14ac:dyDescent="0.35">
      <c r="B72" s="6" t="s">
        <v>77</v>
      </c>
      <c r="C72" s="6" t="s">
        <v>474</v>
      </c>
      <c r="D72" s="6" t="s">
        <v>77</v>
      </c>
      <c r="E72" s="6" t="s">
        <v>77</v>
      </c>
      <c r="F72" s="6" t="s">
        <v>414</v>
      </c>
      <c r="G72" s="6">
        <v>388461</v>
      </c>
      <c r="H72" s="65">
        <v>411290</v>
      </c>
      <c r="I72" s="66">
        <v>630</v>
      </c>
      <c r="J72" s="77">
        <v>7.2018672578713909</v>
      </c>
      <c r="K72" s="62">
        <v>7.0378373009851689</v>
      </c>
      <c r="L72" s="63">
        <v>11.674837300985169</v>
      </c>
      <c r="M72" s="62">
        <v>20.645843580914896</v>
      </c>
      <c r="N72" s="82">
        <v>3.3484642999601104</v>
      </c>
      <c r="O72" s="61">
        <v>2.4431315483119898</v>
      </c>
      <c r="P72" s="64">
        <v>11.674837300985169</v>
      </c>
      <c r="Q72" s="1">
        <v>2.0899907061087672</v>
      </c>
      <c r="R72" s="1">
        <v>9.5108533156945079</v>
      </c>
      <c r="S72" s="1" t="str">
        <f>VLOOKUP(F72,'7)Transmission Capacity - App G'!$C$7:$M$23,11,FALSE)</f>
        <v>Offer signed 06/06/2025.</v>
      </c>
    </row>
    <row r="73" spans="2:19" ht="14.5" x14ac:dyDescent="0.35">
      <c r="B73" s="6" t="s">
        <v>78</v>
      </c>
      <c r="C73" s="6" t="s">
        <v>474</v>
      </c>
      <c r="D73" s="6" t="s">
        <v>385</v>
      </c>
      <c r="E73" s="6" t="s">
        <v>385</v>
      </c>
      <c r="F73" s="6" t="s">
        <v>490</v>
      </c>
      <c r="G73" s="6">
        <v>349381</v>
      </c>
      <c r="H73" s="65">
        <v>442178</v>
      </c>
      <c r="I73" s="66">
        <v>400</v>
      </c>
      <c r="J73" s="77">
        <v>4.572614131981835</v>
      </c>
      <c r="K73" s="62">
        <v>0</v>
      </c>
      <c r="L73" s="63">
        <v>0</v>
      </c>
      <c r="M73" s="62">
        <v>9.6821612525674503</v>
      </c>
      <c r="N73" s="82">
        <v>1.9574944071588367</v>
      </c>
      <c r="O73" s="61">
        <v>1.4344262295081966</v>
      </c>
      <c r="P73" s="64">
        <v>0</v>
      </c>
      <c r="Q73" s="1">
        <v>1.4344262295081966</v>
      </c>
      <c r="R73" s="1">
        <v>0</v>
      </c>
      <c r="S73" s="1" t="str">
        <f>VLOOKUP(F73,'7)Transmission Capacity - App G'!$C$7:$M$23,11,FALSE)</f>
        <v>Offer signed 30/05/2025.</v>
      </c>
    </row>
    <row r="74" spans="2:19" ht="14.5" x14ac:dyDescent="0.35">
      <c r="B74" s="6" t="s">
        <v>79</v>
      </c>
      <c r="C74" s="6" t="s">
        <v>474</v>
      </c>
      <c r="D74" s="6" t="s">
        <v>48</v>
      </c>
      <c r="E74" s="6" t="s">
        <v>48</v>
      </c>
      <c r="F74" s="6" t="s">
        <v>490</v>
      </c>
      <c r="G74" s="6">
        <v>331301</v>
      </c>
      <c r="H74" s="65">
        <v>437023</v>
      </c>
      <c r="I74" s="66">
        <v>630</v>
      </c>
      <c r="J74" s="77">
        <v>7.2018672578713909</v>
      </c>
      <c r="K74" s="62">
        <v>9.784878764908866</v>
      </c>
      <c r="L74" s="63">
        <v>14.974878764908867</v>
      </c>
      <c r="M74" s="62">
        <v>30.93</v>
      </c>
      <c r="N74" s="82">
        <v>16.53705624252094</v>
      </c>
      <c r="O74" s="61">
        <v>12.065890570430733</v>
      </c>
      <c r="P74" s="64">
        <v>14.974878764908867</v>
      </c>
      <c r="Q74" s="1">
        <v>12.114764716734182</v>
      </c>
      <c r="R74" s="1">
        <v>12.978100757142448</v>
      </c>
      <c r="S74" s="1" t="str">
        <f>VLOOKUP(F74,'7)Transmission Capacity - App G'!$C$7:$M$23,11,FALSE)</f>
        <v>Offer signed 30/05/2025.</v>
      </c>
    </row>
    <row r="75" spans="2:19" ht="14.5" x14ac:dyDescent="0.35">
      <c r="B75" s="6" t="s">
        <v>80</v>
      </c>
      <c r="C75" s="6" t="s">
        <v>474</v>
      </c>
      <c r="D75" s="6" t="s">
        <v>324</v>
      </c>
      <c r="E75" s="6" t="s">
        <v>324</v>
      </c>
      <c r="F75" s="6" t="s">
        <v>417</v>
      </c>
      <c r="G75" s="6">
        <v>384852</v>
      </c>
      <c r="H75" s="65">
        <v>397718</v>
      </c>
      <c r="I75" s="66">
        <v>630</v>
      </c>
      <c r="J75" s="77">
        <v>7.2018672578713909</v>
      </c>
      <c r="K75" s="62">
        <v>0</v>
      </c>
      <c r="L75" s="63">
        <v>6.3704883110083301</v>
      </c>
      <c r="M75" s="62">
        <v>11.217948717948717</v>
      </c>
      <c r="N75" s="82">
        <v>1.9574944071588367</v>
      </c>
      <c r="O75" s="61">
        <v>1.4344262295081966</v>
      </c>
      <c r="P75" s="64">
        <v>6.3704883110083301</v>
      </c>
      <c r="Q75" s="1">
        <v>1.4344262295081966</v>
      </c>
      <c r="R75" s="1">
        <v>0</v>
      </c>
      <c r="S75" s="1" t="str">
        <f>VLOOKUP(F75,'7)Transmission Capacity - App G'!$C$7:$M$23,11,FALSE)</f>
        <v>Offer  signed 27/08/2024</v>
      </c>
    </row>
    <row r="76" spans="2:19" ht="14.5" x14ac:dyDescent="0.35">
      <c r="B76" s="6" t="s">
        <v>81</v>
      </c>
      <c r="C76" s="6" t="s">
        <v>474</v>
      </c>
      <c r="D76" s="6" t="s">
        <v>81</v>
      </c>
      <c r="E76" s="6" t="s">
        <v>81</v>
      </c>
      <c r="F76" s="6" t="s">
        <v>416</v>
      </c>
      <c r="G76" s="6">
        <v>389161</v>
      </c>
      <c r="H76" s="65">
        <v>403872</v>
      </c>
      <c r="I76" s="66">
        <v>400</v>
      </c>
      <c r="J76" s="77">
        <v>4.572614131981835</v>
      </c>
      <c r="K76" s="62">
        <v>3.6013478277573938</v>
      </c>
      <c r="L76" s="63">
        <v>3.6013478277573938</v>
      </c>
      <c r="M76" s="62">
        <v>25.179537629119526</v>
      </c>
      <c r="N76" s="82">
        <v>4.0837654567211805</v>
      </c>
      <c r="O76" s="61">
        <v>2.9796274738067519</v>
      </c>
      <c r="P76" s="64">
        <v>3.6013478277573938</v>
      </c>
      <c r="Q76" s="1">
        <v>1.3649180327868842</v>
      </c>
      <c r="R76" s="1">
        <v>0</v>
      </c>
      <c r="S76" s="1" t="str">
        <f>VLOOKUP(F76,'7)Transmission Capacity - App G'!$C$7:$M$23,11,FALSE)</f>
        <v>offer signed  25/04/2025</v>
      </c>
    </row>
    <row r="77" spans="2:19" ht="14.5" x14ac:dyDescent="0.35">
      <c r="B77" s="6" t="s">
        <v>82</v>
      </c>
      <c r="C77" s="6" t="s">
        <v>474</v>
      </c>
      <c r="D77" s="6" t="s">
        <v>399</v>
      </c>
      <c r="E77" s="6" t="s">
        <v>399</v>
      </c>
      <c r="F77" s="6" t="s">
        <v>420</v>
      </c>
      <c r="G77" s="6">
        <v>380280</v>
      </c>
      <c r="H77" s="65">
        <v>411215</v>
      </c>
      <c r="I77" s="66">
        <v>600</v>
      </c>
      <c r="J77" s="77">
        <v>6.8589211979727542</v>
      </c>
      <c r="K77" s="62">
        <v>4.6129761402709732</v>
      </c>
      <c r="L77" s="63">
        <v>9.9329761402709735</v>
      </c>
      <c r="M77" s="62">
        <v>11.217948717948717</v>
      </c>
      <c r="N77" s="82">
        <v>1.9574944071588367</v>
      </c>
      <c r="O77" s="61">
        <v>1.4344262295081966</v>
      </c>
      <c r="P77" s="64">
        <v>9.9329761402709735</v>
      </c>
      <c r="Q77" s="1">
        <v>1.4344262295081966</v>
      </c>
      <c r="R77" s="1">
        <v>8.4761192119380055</v>
      </c>
      <c r="S77" s="1" t="str">
        <f>VLOOKUP(F77,'7)Transmission Capacity - App G'!$C$7:$M$23,11,FALSE)</f>
        <v>Offer signed 24/12/2024</v>
      </c>
    </row>
    <row r="78" spans="2:19" ht="14.5" x14ac:dyDescent="0.35">
      <c r="B78" s="6" t="s">
        <v>83</v>
      </c>
      <c r="C78" s="6" t="s">
        <v>474</v>
      </c>
      <c r="D78" s="6" t="s">
        <v>131</v>
      </c>
      <c r="E78" s="6" t="s">
        <v>131</v>
      </c>
      <c r="F78" s="6" t="s">
        <v>420</v>
      </c>
      <c r="G78" s="6">
        <v>383499</v>
      </c>
      <c r="H78" s="65">
        <v>398634</v>
      </c>
      <c r="I78" s="66">
        <v>630</v>
      </c>
      <c r="J78" s="77">
        <v>7.2018672578713909</v>
      </c>
      <c r="K78" s="62">
        <v>0</v>
      </c>
      <c r="L78" s="63">
        <v>0</v>
      </c>
      <c r="M78" s="62">
        <v>7</v>
      </c>
      <c r="N78" s="82">
        <v>1.9574944071588367</v>
      </c>
      <c r="O78" s="61">
        <v>1.4344262295081966</v>
      </c>
      <c r="P78" s="64">
        <v>0</v>
      </c>
      <c r="Q78" s="1">
        <v>1.4344262295081966</v>
      </c>
      <c r="R78" s="1">
        <v>0</v>
      </c>
      <c r="S78" s="1" t="str">
        <f>VLOOKUP(F78,'7)Transmission Capacity - App G'!$C$7:$M$23,11,FALSE)</f>
        <v>Offer signed 24/12/2024</v>
      </c>
    </row>
    <row r="79" spans="2:19" ht="14.5" x14ac:dyDescent="0.35">
      <c r="B79" s="6" t="s">
        <v>84</v>
      </c>
      <c r="C79" s="6" t="s">
        <v>474</v>
      </c>
      <c r="D79" s="6" t="s">
        <v>392</v>
      </c>
      <c r="E79" s="6" t="s">
        <v>392</v>
      </c>
      <c r="F79" s="6" t="s">
        <v>419</v>
      </c>
      <c r="G79" s="6">
        <v>375542</v>
      </c>
      <c r="H79" s="65">
        <v>394453</v>
      </c>
      <c r="I79" s="66">
        <v>630</v>
      </c>
      <c r="J79" s="77">
        <v>7.2018672578713909</v>
      </c>
      <c r="K79" s="62">
        <v>1.0892959557177662</v>
      </c>
      <c r="L79" s="63">
        <v>11.989295955717765</v>
      </c>
      <c r="M79" s="62">
        <v>11.217948717948717</v>
      </c>
      <c r="N79" s="82">
        <v>1.9574944071588367</v>
      </c>
      <c r="O79" s="61">
        <v>1.4344262295081966</v>
      </c>
      <c r="P79" s="64">
        <v>11.217948717948717</v>
      </c>
      <c r="Q79" s="1">
        <v>1.4344262295081966</v>
      </c>
      <c r="R79" s="1">
        <v>11.217948717948717</v>
      </c>
      <c r="S79" s="1" t="str">
        <f>VLOOKUP(F79,'7)Transmission Capacity - App G'!$C$7:$M$23,11,FALSE)</f>
        <v xml:space="preserve"> Offer  signed 19/05/2025</v>
      </c>
    </row>
    <row r="80" spans="2:19" ht="14.5" x14ac:dyDescent="0.35">
      <c r="B80" s="6" t="s">
        <v>85</v>
      </c>
      <c r="C80" s="6" t="s">
        <v>475</v>
      </c>
      <c r="D80" s="6" t="s">
        <v>391</v>
      </c>
      <c r="E80" s="58" t="s">
        <v>37</v>
      </c>
      <c r="F80" s="6" t="s">
        <v>489</v>
      </c>
      <c r="G80" s="6">
        <v>319188</v>
      </c>
      <c r="H80" s="65">
        <v>470003</v>
      </c>
      <c r="I80" s="66">
        <v>800</v>
      </c>
      <c r="J80" s="77">
        <v>15.242047106606121</v>
      </c>
      <c r="K80" s="62">
        <v>6.2555501558696598</v>
      </c>
      <c r="L80" s="63">
        <v>13.655550155869658</v>
      </c>
      <c r="M80" s="62">
        <v>29.96</v>
      </c>
      <c r="N80" s="82">
        <v>10.157219973009445</v>
      </c>
      <c r="O80" s="61">
        <v>7.3001939864209495</v>
      </c>
      <c r="P80" s="64">
        <v>13.655550155869658</v>
      </c>
      <c r="Q80" s="1">
        <v>7.3075654704170701</v>
      </c>
      <c r="R80" s="1">
        <v>14.675329235334267</v>
      </c>
      <c r="S80" s="1" t="str">
        <f>VLOOKUP(F80,'7)Transmission Capacity - App G'!$C$7:$M$23,11,FALSE)</f>
        <v>Offer signed  30/05/2025.</v>
      </c>
    </row>
    <row r="81" spans="2:19" ht="14.5" x14ac:dyDescent="0.35">
      <c r="B81" s="6" t="s">
        <v>86</v>
      </c>
      <c r="C81" s="6" t="s">
        <v>474</v>
      </c>
      <c r="D81" s="6" t="s">
        <v>398</v>
      </c>
      <c r="E81" s="6" t="s">
        <v>398</v>
      </c>
      <c r="F81" s="6" t="s">
        <v>422</v>
      </c>
      <c r="G81" s="6">
        <v>387062</v>
      </c>
      <c r="H81" s="65">
        <v>389054</v>
      </c>
      <c r="I81" s="66">
        <v>630</v>
      </c>
      <c r="J81" s="77">
        <v>7.2018672578713909</v>
      </c>
      <c r="K81" s="62">
        <v>3.8751432986387027</v>
      </c>
      <c r="L81" s="63">
        <v>7.3751432986387027</v>
      </c>
      <c r="M81" s="62">
        <v>20.981357894736842</v>
      </c>
      <c r="N81" s="82">
        <v>10.888232947746312</v>
      </c>
      <c r="O81" s="61">
        <v>7.9443538998835868</v>
      </c>
      <c r="P81" s="64">
        <v>7.3751432986387027</v>
      </c>
      <c r="Q81" s="1">
        <v>8.0328434593294773</v>
      </c>
      <c r="R81" s="1">
        <v>8.3048422042424441</v>
      </c>
      <c r="S81" s="1" t="str">
        <f>VLOOKUP(F81,'7)Transmission Capacity - App G'!$C$7:$M$23,11,FALSE)</f>
        <v>N/A</v>
      </c>
    </row>
    <row r="82" spans="2:19" ht="14.5" x14ac:dyDescent="0.35">
      <c r="B82" s="6" t="s">
        <v>87</v>
      </c>
      <c r="C82" s="6" t="s">
        <v>475</v>
      </c>
      <c r="D82" s="6" t="s">
        <v>398</v>
      </c>
      <c r="E82" s="6" t="s">
        <v>398</v>
      </c>
      <c r="F82" s="6" t="s">
        <v>422</v>
      </c>
      <c r="G82" s="6">
        <v>387386</v>
      </c>
      <c r="H82" s="65">
        <v>386308</v>
      </c>
      <c r="I82" s="66">
        <v>630</v>
      </c>
      <c r="J82" s="77">
        <v>12.00311209645232</v>
      </c>
      <c r="K82" s="62">
        <v>7.4246889598917214</v>
      </c>
      <c r="L82" s="63">
        <v>12.061688959891722</v>
      </c>
      <c r="M82" s="62">
        <v>30.94</v>
      </c>
      <c r="N82" s="82">
        <v>12.885829959514171</v>
      </c>
      <c r="O82" s="61">
        <v>9.2612997090203706</v>
      </c>
      <c r="P82" s="64">
        <v>12.061688959891722</v>
      </c>
      <c r="Q82" s="1">
        <v>9.2690591658583905</v>
      </c>
      <c r="R82" s="1">
        <v>12.90364593743919</v>
      </c>
      <c r="S82" s="1" t="str">
        <f>VLOOKUP(F82,'7)Transmission Capacity - App G'!$C$7:$M$23,11,FALSE)</f>
        <v>N/A</v>
      </c>
    </row>
    <row r="83" spans="2:19" ht="14.5" x14ac:dyDescent="0.35">
      <c r="B83" s="6" t="s">
        <v>88</v>
      </c>
      <c r="C83" s="6" t="s">
        <v>474</v>
      </c>
      <c r="D83" s="6" t="s">
        <v>402</v>
      </c>
      <c r="E83" s="6" t="s">
        <v>402</v>
      </c>
      <c r="F83" s="6" t="s">
        <v>420</v>
      </c>
      <c r="G83" s="6">
        <v>383606</v>
      </c>
      <c r="H83" s="65">
        <v>402218</v>
      </c>
      <c r="I83" s="66">
        <v>400</v>
      </c>
      <c r="J83" s="77">
        <v>4.572614131981835</v>
      </c>
      <c r="K83" s="62">
        <v>2.2567183675759814</v>
      </c>
      <c r="L83" s="63">
        <v>2.2567183675759814</v>
      </c>
      <c r="M83" s="62">
        <v>22.249456527927343</v>
      </c>
      <c r="N83" s="82">
        <v>15.154447546868765</v>
      </c>
      <c r="O83" s="61">
        <v>11.057101280558788</v>
      </c>
      <c r="P83" s="64">
        <v>2.2567183675759814</v>
      </c>
      <c r="Q83" s="1">
        <v>11.163901292706361</v>
      </c>
      <c r="R83" s="1">
        <v>2.7038616044753887</v>
      </c>
      <c r="S83" s="1" t="str">
        <f>VLOOKUP(F83,'7)Transmission Capacity - App G'!$C$7:$M$23,11,FALSE)</f>
        <v>Offer signed 24/12/2024</v>
      </c>
    </row>
    <row r="84" spans="2:19" ht="14.5" x14ac:dyDescent="0.35">
      <c r="B84" s="6" t="s">
        <v>89</v>
      </c>
      <c r="C84" s="6" t="s">
        <v>475</v>
      </c>
      <c r="D84" s="6" t="s">
        <v>379</v>
      </c>
      <c r="E84" s="6" t="s">
        <v>379</v>
      </c>
      <c r="F84" s="6" t="s">
        <v>415</v>
      </c>
      <c r="G84" s="6">
        <v>382184</v>
      </c>
      <c r="H84" s="65">
        <v>373490</v>
      </c>
      <c r="I84" s="66">
        <v>400</v>
      </c>
      <c r="J84" s="77">
        <v>7.6210235533030604</v>
      </c>
      <c r="K84" s="62">
        <v>6.4188400323932697</v>
      </c>
      <c r="L84" s="63">
        <v>13.108840032393271</v>
      </c>
      <c r="M84" s="62">
        <v>9.7920000000000584</v>
      </c>
      <c r="N84" s="82">
        <v>1.9574944071588367</v>
      </c>
      <c r="O84" s="61">
        <v>1.4344262295081966</v>
      </c>
      <c r="P84" s="64">
        <v>9.7920000000000584</v>
      </c>
      <c r="Q84" s="1">
        <v>1.4344262295081966</v>
      </c>
      <c r="R84" s="1">
        <v>5.7680000000000575</v>
      </c>
      <c r="S84" s="1" t="str">
        <f>VLOOKUP(F84,'7)Transmission Capacity - App G'!$C$7:$M$23,11,FALSE)</f>
        <v>Offer  signed 11/03/2025</v>
      </c>
    </row>
    <row r="85" spans="2:19" ht="14.5" x14ac:dyDescent="0.35">
      <c r="B85" s="6" t="s">
        <v>90</v>
      </c>
      <c r="C85" s="6" t="s">
        <v>474</v>
      </c>
      <c r="D85" s="6" t="s">
        <v>403</v>
      </c>
      <c r="E85" s="6" t="s">
        <v>403</v>
      </c>
      <c r="F85" s="6" t="s">
        <v>415</v>
      </c>
      <c r="G85" s="6">
        <v>381030</v>
      </c>
      <c r="H85" s="65">
        <v>396165</v>
      </c>
      <c r="I85" s="66">
        <v>630</v>
      </c>
      <c r="J85" s="77">
        <v>7.2018672578713909</v>
      </c>
      <c r="K85" s="62">
        <v>0</v>
      </c>
      <c r="L85" s="63">
        <v>3.6948279072065446</v>
      </c>
      <c r="M85" s="62">
        <v>25.630847269431829</v>
      </c>
      <c r="N85" s="82">
        <v>9.5617869964100528</v>
      </c>
      <c r="O85" s="61">
        <v>6.9765424912689182</v>
      </c>
      <c r="P85" s="64">
        <v>3.6948279072065446</v>
      </c>
      <c r="Q85" s="1">
        <v>5.9831243420221796</v>
      </c>
      <c r="R85" s="1">
        <v>2.954312594314807</v>
      </c>
      <c r="S85" s="1" t="str">
        <f>VLOOKUP(F85,'7)Transmission Capacity - App G'!$C$7:$M$23,11,FALSE)</f>
        <v>Offer  signed 11/03/2025</v>
      </c>
    </row>
    <row r="86" spans="2:19" ht="14.5" x14ac:dyDescent="0.35">
      <c r="B86" s="6" t="s">
        <v>91</v>
      </c>
      <c r="C86" s="6" t="s">
        <v>474</v>
      </c>
      <c r="D86" s="6" t="s">
        <v>403</v>
      </c>
      <c r="E86" s="6" t="s">
        <v>403</v>
      </c>
      <c r="F86" s="6" t="s">
        <v>415</v>
      </c>
      <c r="G86" s="6">
        <v>381040</v>
      </c>
      <c r="H86" s="65">
        <v>396175</v>
      </c>
      <c r="I86" s="66">
        <v>630</v>
      </c>
      <c r="J86" s="77">
        <v>7.2018672578713909</v>
      </c>
      <c r="K86" s="62">
        <v>8.0071216345315293</v>
      </c>
      <c r="L86" s="63">
        <v>13.216435294052896</v>
      </c>
      <c r="M86" s="62">
        <v>18.876401280380346</v>
      </c>
      <c r="N86" s="82">
        <v>18.876401280380346</v>
      </c>
      <c r="O86" s="61">
        <v>17.149359720605354</v>
      </c>
      <c r="P86" s="64">
        <v>13.216435294052896</v>
      </c>
      <c r="Q86" s="1">
        <v>17.154009147237467</v>
      </c>
      <c r="R86" s="1">
        <v>12.612931078398635</v>
      </c>
      <c r="S86" s="1" t="str">
        <f>VLOOKUP(F86,'7)Transmission Capacity - App G'!$C$7:$M$23,11,FALSE)</f>
        <v>Offer  signed 11/03/2025</v>
      </c>
    </row>
    <row r="87" spans="2:19" ht="14.5" x14ac:dyDescent="0.35">
      <c r="B87" s="6" t="s">
        <v>92</v>
      </c>
      <c r="C87" s="6" t="s">
        <v>475</v>
      </c>
      <c r="D87" s="6" t="s">
        <v>377</v>
      </c>
      <c r="E87" s="6" t="s">
        <v>377</v>
      </c>
      <c r="F87" s="6" t="s">
        <v>490</v>
      </c>
      <c r="G87" s="6">
        <v>358658</v>
      </c>
      <c r="H87" s="65">
        <v>417041</v>
      </c>
      <c r="I87" s="66">
        <v>800</v>
      </c>
      <c r="J87" s="77">
        <v>15.242047106606121</v>
      </c>
      <c r="K87" s="62">
        <v>0</v>
      </c>
      <c r="L87" s="63">
        <v>0</v>
      </c>
      <c r="M87" s="62">
        <v>24.192</v>
      </c>
      <c r="N87" s="82">
        <v>13.248582995951416</v>
      </c>
      <c r="O87" s="61">
        <v>9.5220174587778867</v>
      </c>
      <c r="P87" s="64">
        <v>0</v>
      </c>
      <c r="Q87" s="1">
        <v>5.1052631578947114</v>
      </c>
      <c r="R87" s="1">
        <v>5.0491660081191281</v>
      </c>
      <c r="S87" s="1" t="str">
        <f>VLOOKUP(F87,'7)Transmission Capacity - App G'!$C$7:$M$23,11,FALSE)</f>
        <v>Offer signed 30/05/2025.</v>
      </c>
    </row>
    <row r="88" spans="2:19" ht="14.5" x14ac:dyDescent="0.35">
      <c r="B88" s="6" t="s">
        <v>93</v>
      </c>
      <c r="C88" s="6" t="s">
        <v>474</v>
      </c>
      <c r="D88" s="6" t="s">
        <v>351</v>
      </c>
      <c r="E88" s="6" t="s">
        <v>351</v>
      </c>
      <c r="F88" s="6" t="s">
        <v>415</v>
      </c>
      <c r="G88" s="6">
        <v>381411</v>
      </c>
      <c r="H88" s="65">
        <v>393754</v>
      </c>
      <c r="I88" s="66">
        <v>400</v>
      </c>
      <c r="J88" s="77">
        <v>4.572614131981835</v>
      </c>
      <c r="K88" s="62">
        <v>2.0591992698844876</v>
      </c>
      <c r="L88" s="63">
        <v>10.591853774909797</v>
      </c>
      <c r="M88" s="62">
        <v>9.328000000000003</v>
      </c>
      <c r="N88" s="82">
        <v>1.9574944071588367</v>
      </c>
      <c r="O88" s="61">
        <v>1.4344262295081966</v>
      </c>
      <c r="P88" s="64">
        <v>9.328000000000003</v>
      </c>
      <c r="Q88" s="1">
        <v>1.4344262295081966</v>
      </c>
      <c r="R88" s="1">
        <v>9.1199957731966403</v>
      </c>
      <c r="S88" s="1" t="str">
        <f>VLOOKUP(F88,'7)Transmission Capacity - App G'!$C$7:$M$23,11,FALSE)</f>
        <v>Offer  signed 11/03/2025</v>
      </c>
    </row>
    <row r="89" spans="2:19" ht="14.5" x14ac:dyDescent="0.35">
      <c r="B89" s="6" t="s">
        <v>94</v>
      </c>
      <c r="C89" s="6" t="s">
        <v>474</v>
      </c>
      <c r="D89" s="6" t="s">
        <v>404</v>
      </c>
      <c r="E89" s="6" t="s">
        <v>404</v>
      </c>
      <c r="F89" s="6" t="s">
        <v>257</v>
      </c>
      <c r="G89" s="6">
        <v>374687</v>
      </c>
      <c r="H89" s="65">
        <v>428919</v>
      </c>
      <c r="I89" s="66">
        <v>800</v>
      </c>
      <c r="J89" s="77">
        <v>9.1452282639636699</v>
      </c>
      <c r="K89" s="62">
        <v>5.2016718191895412</v>
      </c>
      <c r="L89" s="63">
        <v>12.001671819189541</v>
      </c>
      <c r="M89" s="62">
        <v>13.899035265790742</v>
      </c>
      <c r="N89" s="82">
        <v>13.899035265790742</v>
      </c>
      <c r="O89" s="61">
        <v>13.899035265790742</v>
      </c>
      <c r="P89" s="64">
        <v>12.001671819189541</v>
      </c>
      <c r="Q89" s="1">
        <v>7.0436065573770463</v>
      </c>
      <c r="R89" s="1">
        <v>11.291612407704868</v>
      </c>
      <c r="S89" s="1" t="str">
        <f>VLOOKUP(F89,'7)Transmission Capacity - App G'!$C$7:$M$23,11,FALSE)</f>
        <v>Offer  signed 19/05/2025.</v>
      </c>
    </row>
    <row r="90" spans="2:19" ht="14.5" x14ac:dyDescent="0.35">
      <c r="B90" s="6" t="s">
        <v>623</v>
      </c>
      <c r="C90" s="6">
        <v>6.6</v>
      </c>
      <c r="D90" s="6" t="s">
        <v>624</v>
      </c>
      <c r="E90" s="6" t="s">
        <v>215</v>
      </c>
      <c r="F90" s="6" t="s">
        <v>422</v>
      </c>
      <c r="G90" s="6">
        <v>384365</v>
      </c>
      <c r="H90" s="65">
        <v>397285</v>
      </c>
      <c r="I90" s="66">
        <v>600</v>
      </c>
      <c r="J90" s="77">
        <v>6.8589211979727542</v>
      </c>
      <c r="K90" s="62">
        <v>0</v>
      </c>
      <c r="L90" s="63">
        <v>9.2338896194392532</v>
      </c>
      <c r="M90" s="62">
        <v>24.373555364926837</v>
      </c>
      <c r="N90" s="82">
        <v>11.500199441563623</v>
      </c>
      <c r="O90" s="61">
        <v>8.390861466821887</v>
      </c>
      <c r="P90" s="64">
        <v>9.2338896194392532</v>
      </c>
    </row>
    <row r="91" spans="2:19" ht="14.5" x14ac:dyDescent="0.35">
      <c r="B91" s="6" t="s">
        <v>95</v>
      </c>
      <c r="C91" s="6" t="s">
        <v>474</v>
      </c>
      <c r="D91" s="6" t="s">
        <v>45</v>
      </c>
      <c r="E91" s="6" t="s">
        <v>45</v>
      </c>
      <c r="F91" s="6" t="s">
        <v>490</v>
      </c>
      <c r="G91" s="6">
        <v>369051</v>
      </c>
      <c r="H91" s="65">
        <v>429883</v>
      </c>
      <c r="I91" s="66">
        <v>400</v>
      </c>
      <c r="J91" s="77">
        <v>4.572614131981835</v>
      </c>
      <c r="K91" s="62">
        <v>2.5946783945408356</v>
      </c>
      <c r="L91" s="63">
        <v>7.2316783945408361</v>
      </c>
      <c r="M91" s="62">
        <v>30.686</v>
      </c>
      <c r="N91" s="82">
        <v>12.635580374950141</v>
      </c>
      <c r="O91" s="61">
        <v>9.2192665890570442</v>
      </c>
      <c r="P91" s="64">
        <v>7.2316783945408361</v>
      </c>
      <c r="Q91" s="1">
        <v>2.9125320877850798</v>
      </c>
      <c r="R91" s="1">
        <v>3.9898604380723128</v>
      </c>
      <c r="S91" s="1" t="str">
        <f>VLOOKUP(F91,'7)Transmission Capacity - App G'!$C$7:$M$23,11,FALSE)</f>
        <v>Offer signed 30/05/2025.</v>
      </c>
    </row>
    <row r="92" spans="2:19" ht="14.5" x14ac:dyDescent="0.35">
      <c r="B92" s="6" t="s">
        <v>96</v>
      </c>
      <c r="C92" s="6" t="s">
        <v>475</v>
      </c>
      <c r="D92" s="6" t="s">
        <v>204</v>
      </c>
      <c r="E92" s="6" t="s">
        <v>204</v>
      </c>
      <c r="F92" s="6" t="s">
        <v>421</v>
      </c>
      <c r="G92" s="6">
        <v>355872</v>
      </c>
      <c r="H92" s="65">
        <v>466268</v>
      </c>
      <c r="I92" s="66">
        <v>630</v>
      </c>
      <c r="J92" s="77">
        <v>12.00311209645232</v>
      </c>
      <c r="K92" s="62">
        <v>0.61804592088742538</v>
      </c>
      <c r="L92" s="63">
        <v>0.61804592088742538</v>
      </c>
      <c r="M92" s="62">
        <v>8.1938980116684128</v>
      </c>
      <c r="N92" s="82">
        <v>1.9574944071588367</v>
      </c>
      <c r="O92" s="61">
        <v>1.4344262295081966</v>
      </c>
      <c r="P92" s="64">
        <v>0.61804592088742538</v>
      </c>
      <c r="Q92" s="1">
        <v>1.5150819672131133</v>
      </c>
      <c r="R92" s="1">
        <v>3.7068141491809552</v>
      </c>
      <c r="S92" s="1" t="str">
        <f>VLOOKUP(F92,'7)Transmission Capacity - App G'!$C$7:$M$23,11,FALSE)</f>
        <v>Offer with ENW due to be signed 06/06/2025.</v>
      </c>
    </row>
    <row r="93" spans="2:19" ht="14.5" x14ac:dyDescent="0.35">
      <c r="B93" s="6" t="s">
        <v>97</v>
      </c>
      <c r="C93" s="6" t="s">
        <v>474</v>
      </c>
      <c r="D93" s="6" t="s">
        <v>404</v>
      </c>
      <c r="E93" s="6" t="s">
        <v>404</v>
      </c>
      <c r="F93" s="6" t="s">
        <v>257</v>
      </c>
      <c r="G93" s="6">
        <v>374632</v>
      </c>
      <c r="H93" s="65">
        <v>430529</v>
      </c>
      <c r="I93" s="66">
        <v>630</v>
      </c>
      <c r="J93" s="77">
        <v>7.2018672578713909</v>
      </c>
      <c r="K93" s="62">
        <v>10.966807400059848</v>
      </c>
      <c r="L93" s="63">
        <v>18.646807400059849</v>
      </c>
      <c r="M93" s="62">
        <v>25.105263157894736</v>
      </c>
      <c r="N93" s="82">
        <v>10.736338252891901</v>
      </c>
      <c r="O93" s="61">
        <v>7.8335273573923159</v>
      </c>
      <c r="P93" s="64">
        <v>18.646807400059849</v>
      </c>
      <c r="Q93" s="1">
        <v>7.0436065573770463</v>
      </c>
      <c r="R93" s="1">
        <v>19.305842578265576</v>
      </c>
      <c r="S93" s="1" t="str">
        <f>VLOOKUP(F93,'7)Transmission Capacity - App G'!$C$7:$M$23,11,FALSE)</f>
        <v>Offer  signed 19/05/2025.</v>
      </c>
    </row>
    <row r="94" spans="2:19" ht="14.5" x14ac:dyDescent="0.35">
      <c r="B94" s="6" t="s">
        <v>98</v>
      </c>
      <c r="C94" s="6" t="s">
        <v>474</v>
      </c>
      <c r="D94" s="6" t="s">
        <v>43</v>
      </c>
      <c r="E94" s="6" t="s">
        <v>43</v>
      </c>
      <c r="F94" s="6" t="s">
        <v>490</v>
      </c>
      <c r="G94" s="6">
        <v>332286</v>
      </c>
      <c r="H94" s="65">
        <v>443104</v>
      </c>
      <c r="I94" s="66">
        <v>630</v>
      </c>
      <c r="J94" s="77">
        <v>7.2018672578713909</v>
      </c>
      <c r="K94" s="62">
        <v>4.9138158291897849</v>
      </c>
      <c r="L94" s="63">
        <v>8.4138158291897849</v>
      </c>
      <c r="M94" s="62">
        <v>11.217948717948717</v>
      </c>
      <c r="N94" s="82">
        <v>1.9574944071588367</v>
      </c>
      <c r="O94" s="61">
        <v>1.4344262295081966</v>
      </c>
      <c r="P94" s="64">
        <v>8.4138158291897849</v>
      </c>
      <c r="Q94" s="1">
        <v>1.4344262295081966</v>
      </c>
      <c r="R94" s="1">
        <v>7.863104547254764</v>
      </c>
      <c r="S94" s="1" t="str">
        <f>VLOOKUP(F94,'7)Transmission Capacity - App G'!$C$7:$M$23,11,FALSE)</f>
        <v>Offer signed 30/05/2025.</v>
      </c>
    </row>
    <row r="95" spans="2:19" ht="14.5" x14ac:dyDescent="0.35">
      <c r="B95" s="6" t="s">
        <v>99</v>
      </c>
      <c r="C95" s="6" t="s">
        <v>475</v>
      </c>
      <c r="D95" s="6" t="s">
        <v>400</v>
      </c>
      <c r="E95" s="6" t="s">
        <v>400</v>
      </c>
      <c r="F95" s="6" t="s">
        <v>420</v>
      </c>
      <c r="G95" s="6">
        <v>379289</v>
      </c>
      <c r="H95" s="65">
        <v>403073</v>
      </c>
      <c r="I95" s="66">
        <v>630</v>
      </c>
      <c r="J95" s="77">
        <v>12.00311209645232</v>
      </c>
      <c r="K95" s="62">
        <v>0</v>
      </c>
      <c r="L95" s="63">
        <v>8.00041902090123</v>
      </c>
      <c r="M95" s="62">
        <v>7</v>
      </c>
      <c r="N95" s="82">
        <v>1.9574944071588367</v>
      </c>
      <c r="O95" s="61">
        <v>1.4344262295081966</v>
      </c>
      <c r="P95" s="64">
        <v>7</v>
      </c>
      <c r="Q95" s="1">
        <v>1.4344262295081966</v>
      </c>
      <c r="R95" s="1">
        <v>4.760479340238799</v>
      </c>
      <c r="S95" s="1" t="str">
        <f>VLOOKUP(F95,'7)Transmission Capacity - App G'!$C$7:$M$23,11,FALSE)</f>
        <v>Offer signed 24/12/2024</v>
      </c>
    </row>
    <row r="96" spans="2:19" ht="14.5" x14ac:dyDescent="0.35">
      <c r="B96" s="6" t="s">
        <v>100</v>
      </c>
      <c r="C96" s="6" t="s">
        <v>474</v>
      </c>
      <c r="D96" s="6" t="s">
        <v>241</v>
      </c>
      <c r="E96" s="6" t="s">
        <v>241</v>
      </c>
      <c r="F96" s="6" t="s">
        <v>257</v>
      </c>
      <c r="G96" s="6">
        <v>386638</v>
      </c>
      <c r="H96" s="65">
        <v>437064</v>
      </c>
      <c r="I96" s="66">
        <v>630</v>
      </c>
      <c r="J96" s="77">
        <v>7.2018672578713909</v>
      </c>
      <c r="K96" s="62">
        <v>9.053975282327329</v>
      </c>
      <c r="L96" s="63">
        <v>18.950630177629407</v>
      </c>
      <c r="M96" s="62">
        <v>0</v>
      </c>
      <c r="N96" s="82">
        <v>0</v>
      </c>
      <c r="O96" s="61">
        <v>0</v>
      </c>
      <c r="P96" s="64">
        <v>0</v>
      </c>
      <c r="Q96" s="1">
        <v>0</v>
      </c>
      <c r="R96" s="1">
        <v>0</v>
      </c>
      <c r="S96" s="1" t="str">
        <f>VLOOKUP(F96,'7)Transmission Capacity - App G'!$C$7:$M$23,11,FALSE)</f>
        <v>Offer  signed 19/05/2025.</v>
      </c>
    </row>
    <row r="97" spans="2:19" ht="14.5" x14ac:dyDescent="0.35">
      <c r="B97" s="6" t="s">
        <v>101</v>
      </c>
      <c r="C97" s="6" t="s">
        <v>474</v>
      </c>
      <c r="D97" s="6" t="s">
        <v>404</v>
      </c>
      <c r="E97" s="6" t="s">
        <v>404</v>
      </c>
      <c r="F97" s="6" t="s">
        <v>257</v>
      </c>
      <c r="G97" s="6">
        <v>382462</v>
      </c>
      <c r="H97" s="65">
        <v>432232</v>
      </c>
      <c r="I97" s="66">
        <v>800</v>
      </c>
      <c r="J97" s="77">
        <v>9.1452282639636699</v>
      </c>
      <c r="K97" s="62">
        <v>5.9961962874755983</v>
      </c>
      <c r="L97" s="63">
        <v>16.421095277617461</v>
      </c>
      <c r="M97" s="62">
        <v>42.909500000000001</v>
      </c>
      <c r="N97" s="82">
        <v>8.5254886318308749</v>
      </c>
      <c r="O97" s="61">
        <v>6.2204307334109439</v>
      </c>
      <c r="P97" s="64">
        <v>16.421095277617461</v>
      </c>
      <c r="Q97" s="1">
        <v>1.844985808920625</v>
      </c>
      <c r="R97" s="1">
        <v>13.183706096746977</v>
      </c>
      <c r="S97" s="1" t="str">
        <f>VLOOKUP(F97,'7)Transmission Capacity - App G'!$C$7:$M$23,11,FALSE)</f>
        <v>Offer  signed 19/05/2025.</v>
      </c>
    </row>
    <row r="98" spans="2:19" ht="14.5" x14ac:dyDescent="0.35">
      <c r="B98" s="6" t="s">
        <v>102</v>
      </c>
      <c r="C98" s="6" t="s">
        <v>475</v>
      </c>
      <c r="D98" s="6" t="s">
        <v>338</v>
      </c>
      <c r="E98" s="6" t="s">
        <v>338</v>
      </c>
      <c r="F98" s="6" t="s">
        <v>489</v>
      </c>
      <c r="G98" s="6">
        <v>329874</v>
      </c>
      <c r="H98" s="65">
        <v>497641</v>
      </c>
      <c r="I98" s="66">
        <v>400</v>
      </c>
      <c r="J98" s="77">
        <v>7.6210235533030604</v>
      </c>
      <c r="K98" s="62">
        <v>0</v>
      </c>
      <c r="L98" s="63">
        <v>1.4535268861230644</v>
      </c>
      <c r="M98" s="62">
        <v>4.6537771211944268</v>
      </c>
      <c r="N98" s="82">
        <v>4.6537771211944268</v>
      </c>
      <c r="O98" s="61">
        <v>4.6537771211944268</v>
      </c>
      <c r="P98" s="64">
        <v>1.4535268861230644</v>
      </c>
      <c r="Q98" s="1">
        <v>4.8516264808860496</v>
      </c>
      <c r="R98" s="1">
        <v>1.4302832054304573</v>
      </c>
      <c r="S98" s="1" t="str">
        <f>VLOOKUP(F98,'7)Transmission Capacity - App G'!$C$7:$M$23,11,FALSE)</f>
        <v>Offer signed  30/05/2025.</v>
      </c>
    </row>
    <row r="99" spans="2:19" ht="14.5" x14ac:dyDescent="0.35">
      <c r="B99" s="6" t="s">
        <v>103</v>
      </c>
      <c r="C99" s="6" t="s">
        <v>474</v>
      </c>
      <c r="D99" s="6" t="s">
        <v>331</v>
      </c>
      <c r="E99" s="6" t="s">
        <v>331</v>
      </c>
      <c r="F99" s="6" t="s">
        <v>494</v>
      </c>
      <c r="G99" s="6">
        <v>333013</v>
      </c>
      <c r="H99" s="65">
        <v>446934</v>
      </c>
      <c r="I99" s="66">
        <v>630</v>
      </c>
      <c r="J99" s="77">
        <v>7.2018672578713909</v>
      </c>
      <c r="K99" s="62">
        <v>5.4449501273126657</v>
      </c>
      <c r="L99" s="63">
        <v>7.0819501273126662</v>
      </c>
      <c r="M99" s="62">
        <v>22.658428070175447</v>
      </c>
      <c r="N99" s="82">
        <v>4.9952931790985247</v>
      </c>
      <c r="O99" s="61">
        <v>3.6447031431897563</v>
      </c>
      <c r="P99" s="64">
        <v>7.0819501273126662</v>
      </c>
      <c r="Q99" s="1">
        <v>2.2960043251220821</v>
      </c>
      <c r="R99" s="1">
        <v>3.1319181576793191</v>
      </c>
      <c r="S99" s="1" t="str">
        <f>VLOOKUP(F99,'7)Transmission Capacity - App G'!$C$7:$M$23,11,FALSE)</f>
        <v>offer  signed  25/04/2025</v>
      </c>
    </row>
    <row r="100" spans="2:19" ht="14.5" x14ac:dyDescent="0.35">
      <c r="B100" s="6" t="s">
        <v>104</v>
      </c>
      <c r="C100" s="6" t="s">
        <v>475</v>
      </c>
      <c r="D100" s="6" t="s">
        <v>390</v>
      </c>
      <c r="E100" s="6" t="s">
        <v>390</v>
      </c>
      <c r="F100" s="6" t="s">
        <v>420</v>
      </c>
      <c r="G100" s="6">
        <v>371893</v>
      </c>
      <c r="H100" s="65">
        <v>413641</v>
      </c>
      <c r="I100" s="66">
        <v>630</v>
      </c>
      <c r="J100" s="77">
        <v>12.00311209645232</v>
      </c>
      <c r="K100" s="62">
        <v>5.2575730091336705</v>
      </c>
      <c r="L100" s="63">
        <v>9.5575730091336712</v>
      </c>
      <c r="M100" s="62">
        <v>11.217948717948717</v>
      </c>
      <c r="N100" s="82">
        <v>1.9574944071588367</v>
      </c>
      <c r="O100" s="61">
        <v>1.4344262295081966</v>
      </c>
      <c r="P100" s="64">
        <v>9.5575730091336712</v>
      </c>
      <c r="Q100" s="1">
        <v>1.4344262295081966</v>
      </c>
      <c r="R100" s="1">
        <v>8.158296653758633</v>
      </c>
      <c r="S100" s="1" t="str">
        <f>VLOOKUP(F100,'7)Transmission Capacity - App G'!$C$7:$M$23,11,FALSE)</f>
        <v>Offer signed 24/12/2024</v>
      </c>
    </row>
    <row r="101" spans="2:19" ht="14.5" x14ac:dyDescent="0.35">
      <c r="B101" s="6" t="s">
        <v>105</v>
      </c>
      <c r="C101" s="6" t="s">
        <v>474</v>
      </c>
      <c r="D101" s="6" t="s">
        <v>385</v>
      </c>
      <c r="E101" s="6" t="s">
        <v>385</v>
      </c>
      <c r="F101" s="6" t="s">
        <v>490</v>
      </c>
      <c r="G101" s="6">
        <v>353740</v>
      </c>
      <c r="H101" s="65">
        <v>430080</v>
      </c>
      <c r="I101" s="66">
        <v>630</v>
      </c>
      <c r="J101" s="77">
        <v>7.2018672578713909</v>
      </c>
      <c r="K101" s="62">
        <v>6.0946938186274551</v>
      </c>
      <c r="L101" s="63">
        <v>10.234693818627456</v>
      </c>
      <c r="M101" s="62">
        <v>11.217948717948717</v>
      </c>
      <c r="N101" s="82">
        <v>1.9574944071588367</v>
      </c>
      <c r="O101" s="61">
        <v>1.4344262295081966</v>
      </c>
      <c r="P101" s="64">
        <v>10.234693818627456</v>
      </c>
      <c r="Q101" s="1">
        <v>1.4344262295081966</v>
      </c>
      <c r="R101" s="1">
        <v>9.0804342326236522</v>
      </c>
      <c r="S101" s="1" t="str">
        <f>VLOOKUP(F101,'7)Transmission Capacity - App G'!$C$7:$M$23,11,FALSE)</f>
        <v>Offer signed 30/05/2025.</v>
      </c>
    </row>
    <row r="102" spans="2:19" ht="14.5" x14ac:dyDescent="0.35">
      <c r="B102" s="6" t="s">
        <v>106</v>
      </c>
      <c r="C102" s="6" t="s">
        <v>475</v>
      </c>
      <c r="D102" s="6" t="s">
        <v>353</v>
      </c>
      <c r="E102" s="6" t="s">
        <v>353</v>
      </c>
      <c r="F102" s="6" t="s">
        <v>420</v>
      </c>
      <c r="G102" s="6">
        <v>362706</v>
      </c>
      <c r="H102" s="65">
        <v>410859</v>
      </c>
      <c r="I102" s="66">
        <v>400</v>
      </c>
      <c r="J102" s="77">
        <v>7.6210235533030604</v>
      </c>
      <c r="K102" s="62">
        <v>4.733794110512914</v>
      </c>
      <c r="L102" s="63">
        <v>9.3707941105129144</v>
      </c>
      <c r="M102" s="62">
        <v>31.7685</v>
      </c>
      <c r="N102" s="82">
        <v>7.05924426450742</v>
      </c>
      <c r="O102" s="61">
        <v>5.073617846750726</v>
      </c>
      <c r="P102" s="64">
        <v>9.3707941105129144</v>
      </c>
      <c r="Q102" s="1">
        <v>8.8852459016384389E-2</v>
      </c>
      <c r="R102" s="1">
        <v>0</v>
      </c>
      <c r="S102" s="1" t="str">
        <f>VLOOKUP(F102,'7)Transmission Capacity - App G'!$C$7:$M$23,11,FALSE)</f>
        <v>Offer signed 24/12/2024</v>
      </c>
    </row>
    <row r="103" spans="2:19" ht="14.5" x14ac:dyDescent="0.35">
      <c r="B103" s="6" t="s">
        <v>107</v>
      </c>
      <c r="C103" s="6" t="s">
        <v>475</v>
      </c>
      <c r="D103" s="6" t="s">
        <v>140</v>
      </c>
      <c r="E103" s="6" t="s">
        <v>140</v>
      </c>
      <c r="F103" s="6" t="s">
        <v>418</v>
      </c>
      <c r="G103" s="6">
        <v>365430</v>
      </c>
      <c r="H103" s="65">
        <v>395366</v>
      </c>
      <c r="I103" s="66">
        <v>400</v>
      </c>
      <c r="J103" s="77">
        <v>7.6210235533030604</v>
      </c>
      <c r="K103" s="62">
        <v>0</v>
      </c>
      <c r="L103" s="63">
        <v>0.66907364117263768</v>
      </c>
      <c r="M103" s="62">
        <v>13.482494395032353</v>
      </c>
      <c r="N103" s="82">
        <v>9.268903803131975</v>
      </c>
      <c r="O103" s="61">
        <v>6.7921311475409727</v>
      </c>
      <c r="P103" s="64">
        <v>0.66907364117263768</v>
      </c>
      <c r="Q103" s="1">
        <v>0</v>
      </c>
      <c r="R103" s="1">
        <v>0</v>
      </c>
      <c r="S103" s="1" t="str">
        <f>VLOOKUP(F103,'7)Transmission Capacity - App G'!$C$7:$M$23,11,FALSE)</f>
        <v>N/A</v>
      </c>
    </row>
    <row r="104" spans="2:19" ht="14.5" x14ac:dyDescent="0.35">
      <c r="B104" s="6" t="s">
        <v>108</v>
      </c>
      <c r="C104" s="6" t="s">
        <v>475</v>
      </c>
      <c r="D104" s="6" t="s">
        <v>400</v>
      </c>
      <c r="E104" s="6" t="s">
        <v>400</v>
      </c>
      <c r="F104" s="6" t="s">
        <v>420</v>
      </c>
      <c r="G104" s="6">
        <v>369848</v>
      </c>
      <c r="H104" s="65">
        <v>404515</v>
      </c>
      <c r="I104" s="66">
        <v>630</v>
      </c>
      <c r="J104" s="77">
        <v>12.00311209645232</v>
      </c>
      <c r="K104" s="62">
        <v>0</v>
      </c>
      <c r="L104" s="63">
        <v>6.494081883017337</v>
      </c>
      <c r="M104" s="62">
        <v>7</v>
      </c>
      <c r="N104" s="82">
        <v>1.9574944071588367</v>
      </c>
      <c r="O104" s="61">
        <v>1.4344262295081966</v>
      </c>
      <c r="P104" s="64">
        <v>6.494081883017337</v>
      </c>
      <c r="Q104" s="1">
        <v>1.4344262295081966</v>
      </c>
      <c r="R104" s="1">
        <v>7</v>
      </c>
      <c r="S104" s="1" t="str">
        <f>VLOOKUP(F104,'7)Transmission Capacity - App G'!$C$7:$M$23,11,FALSE)</f>
        <v>Offer signed 24/12/2024</v>
      </c>
    </row>
    <row r="105" spans="2:19" ht="14.5" x14ac:dyDescent="0.35">
      <c r="B105" s="6" t="s">
        <v>109</v>
      </c>
      <c r="C105" s="6" t="s">
        <v>475</v>
      </c>
      <c r="D105" s="6" t="s">
        <v>338</v>
      </c>
      <c r="E105" s="6" t="s">
        <v>338</v>
      </c>
      <c r="F105" s="6" t="s">
        <v>489</v>
      </c>
      <c r="G105" s="6">
        <v>323582</v>
      </c>
      <c r="H105" s="65">
        <v>474255</v>
      </c>
      <c r="I105" s="66">
        <v>400</v>
      </c>
      <c r="J105" s="77">
        <v>7.6210235533030604</v>
      </c>
      <c r="K105" s="62">
        <v>3.1711384787757595</v>
      </c>
      <c r="L105" s="63">
        <v>10.65113847877576</v>
      </c>
      <c r="M105" s="62">
        <v>30.202470201707069</v>
      </c>
      <c r="N105" s="82">
        <v>15.509716599190282</v>
      </c>
      <c r="O105" s="61">
        <v>11.147138700290979</v>
      </c>
      <c r="P105" s="64">
        <v>10.65113847877576</v>
      </c>
      <c r="Q105" s="1">
        <v>11.671193016488848</v>
      </c>
      <c r="R105" s="1">
        <v>8.9279895166555292</v>
      </c>
      <c r="S105" s="1" t="str">
        <f>VLOOKUP(F105,'7)Transmission Capacity - App G'!$C$7:$M$23,11,FALSE)</f>
        <v>Offer signed  30/05/2025.</v>
      </c>
    </row>
    <row r="106" spans="2:19" ht="14.5" x14ac:dyDescent="0.35">
      <c r="B106" s="6" t="s">
        <v>110</v>
      </c>
      <c r="C106" s="6" t="s">
        <v>474</v>
      </c>
      <c r="D106" s="6" t="s">
        <v>397</v>
      </c>
      <c r="E106" s="6" t="s">
        <v>397</v>
      </c>
      <c r="F106" s="6" t="s">
        <v>415</v>
      </c>
      <c r="G106" s="6">
        <v>383463</v>
      </c>
      <c r="H106" s="65">
        <v>398149</v>
      </c>
      <c r="I106" s="66">
        <v>630</v>
      </c>
      <c r="J106" s="77">
        <v>7.2018672578713909</v>
      </c>
      <c r="K106" s="62">
        <v>0</v>
      </c>
      <c r="L106" s="63">
        <v>10.384157065663501</v>
      </c>
      <c r="M106" s="62">
        <v>29.545999999999999</v>
      </c>
      <c r="N106" s="82">
        <v>12.350698045472676</v>
      </c>
      <c r="O106" s="61">
        <v>9.0114086146682197</v>
      </c>
      <c r="P106" s="64">
        <v>10.384157065663501</v>
      </c>
      <c r="Q106" s="1">
        <v>9.1618446482724814</v>
      </c>
      <c r="R106" s="1">
        <v>11.324586070809353</v>
      </c>
      <c r="S106" s="1" t="str">
        <f>VLOOKUP(F106,'7)Transmission Capacity - App G'!$C$7:$M$23,11,FALSE)</f>
        <v>Offer  signed 11/03/2025</v>
      </c>
    </row>
    <row r="107" spans="2:19" ht="14.5" x14ac:dyDescent="0.35">
      <c r="B107" s="6" t="s">
        <v>111</v>
      </c>
      <c r="C107" s="6" t="s">
        <v>474</v>
      </c>
      <c r="D107" s="6" t="s">
        <v>405</v>
      </c>
      <c r="E107" s="6" t="s">
        <v>405</v>
      </c>
      <c r="F107" s="6" t="s">
        <v>417</v>
      </c>
      <c r="G107" s="6">
        <v>392394</v>
      </c>
      <c r="H107" s="65">
        <v>395626</v>
      </c>
      <c r="I107" s="66">
        <v>630</v>
      </c>
      <c r="J107" s="77">
        <v>7.2018672578713909</v>
      </c>
      <c r="K107" s="62">
        <v>10.634725492581477</v>
      </c>
      <c r="L107" s="63">
        <v>15.271725492581478</v>
      </c>
      <c r="M107" s="62">
        <v>1.9102564102564219</v>
      </c>
      <c r="N107" s="82">
        <v>0.33333333333333537</v>
      </c>
      <c r="O107" s="61">
        <v>0.2442622950819687</v>
      </c>
      <c r="P107" s="64">
        <v>1.9102564102564219</v>
      </c>
      <c r="Q107" s="1">
        <v>1.4344262295081966</v>
      </c>
      <c r="R107" s="1">
        <v>11.217948717948717</v>
      </c>
      <c r="S107" s="1" t="str">
        <f>VLOOKUP(F107,'7)Transmission Capacity - App G'!$C$7:$M$23,11,FALSE)</f>
        <v>Offer  signed 27/08/2024</v>
      </c>
    </row>
    <row r="108" spans="2:19" ht="14.5" x14ac:dyDescent="0.35">
      <c r="B108" s="6" t="s">
        <v>112</v>
      </c>
      <c r="C108" s="6" t="s">
        <v>474</v>
      </c>
      <c r="D108" s="6" t="s">
        <v>405</v>
      </c>
      <c r="E108" s="6" t="s">
        <v>405</v>
      </c>
      <c r="F108" s="6" t="s">
        <v>417</v>
      </c>
      <c r="G108" s="6">
        <v>390380</v>
      </c>
      <c r="H108" s="65">
        <v>395565</v>
      </c>
      <c r="I108" s="66">
        <v>400</v>
      </c>
      <c r="J108" s="77">
        <v>4.572614131981835</v>
      </c>
      <c r="K108" s="62">
        <v>7.0040690263522833</v>
      </c>
      <c r="L108" s="63">
        <v>11.641069026352284</v>
      </c>
      <c r="M108" s="62">
        <v>1.9102564102564219</v>
      </c>
      <c r="N108" s="82">
        <v>0.33333333333333537</v>
      </c>
      <c r="O108" s="61">
        <v>0.2442622950819687</v>
      </c>
      <c r="P108" s="64">
        <v>1.9102564102564219</v>
      </c>
      <c r="Q108" s="1">
        <v>1.4344262295081966</v>
      </c>
      <c r="R108" s="1">
        <v>11.217948717948717</v>
      </c>
      <c r="S108" s="1" t="str">
        <f>VLOOKUP(F108,'7)Transmission Capacity - App G'!$C$7:$M$23,11,FALSE)</f>
        <v>Offer  signed 27/08/2024</v>
      </c>
    </row>
    <row r="109" spans="2:19" ht="14.5" x14ac:dyDescent="0.35">
      <c r="B109" s="6" t="s">
        <v>625</v>
      </c>
      <c r="C109" s="6">
        <v>6.6</v>
      </c>
      <c r="D109" s="6" t="s">
        <v>626</v>
      </c>
      <c r="E109" s="6" t="s">
        <v>397</v>
      </c>
      <c r="F109" s="6" t="s">
        <v>415</v>
      </c>
      <c r="G109" s="6">
        <v>384109</v>
      </c>
      <c r="H109" s="65">
        <v>397722</v>
      </c>
      <c r="I109" s="66">
        <v>800</v>
      </c>
      <c r="J109" s="77">
        <v>9.1452282639636699</v>
      </c>
      <c r="K109" s="62">
        <v>0</v>
      </c>
      <c r="L109" s="63">
        <v>14.693988918018785</v>
      </c>
      <c r="M109" s="62">
        <v>37.072556583308341</v>
      </c>
      <c r="N109" s="82">
        <v>12.38165137614679</v>
      </c>
      <c r="O109" s="61">
        <v>9.0339930151338788</v>
      </c>
      <c r="P109" s="64">
        <v>14.693988918018785</v>
      </c>
    </row>
    <row r="110" spans="2:19" ht="14.5" x14ac:dyDescent="0.35">
      <c r="B110" s="6" t="s">
        <v>627</v>
      </c>
      <c r="C110" s="6">
        <v>6.6</v>
      </c>
      <c r="D110" s="6" t="s">
        <v>628</v>
      </c>
      <c r="E110" s="6" t="s">
        <v>324</v>
      </c>
      <c r="F110" s="6" t="s">
        <v>417</v>
      </c>
      <c r="G110" s="6">
        <v>384109</v>
      </c>
      <c r="H110" s="65">
        <v>397722</v>
      </c>
      <c r="I110" s="66">
        <v>800</v>
      </c>
      <c r="J110" s="77">
        <v>9.1452282639636699</v>
      </c>
      <c r="K110" s="62">
        <v>10.347422583619327</v>
      </c>
      <c r="L110" s="63">
        <v>24.347422583619327</v>
      </c>
      <c r="M110" s="62">
        <v>11.217948717948717</v>
      </c>
      <c r="N110" s="82">
        <v>1.9574944071588367</v>
      </c>
      <c r="O110" s="61">
        <v>1.4344262295081966</v>
      </c>
      <c r="P110" s="64">
        <v>11.217948717948717</v>
      </c>
      <c r="Q110" s="1">
        <v>9.506655578400693</v>
      </c>
      <c r="R110" s="1">
        <v>5.4068474974854368</v>
      </c>
      <c r="S110" s="1" t="str">
        <f>VLOOKUP(F110,'7)Transmission Capacity - App G'!$C$7:$M$23,11,FALSE)</f>
        <v>Offer  signed 27/08/2024</v>
      </c>
    </row>
    <row r="111" spans="2:19" ht="14.5" x14ac:dyDescent="0.35">
      <c r="B111" s="6" t="s">
        <v>113</v>
      </c>
      <c r="C111" s="6" t="s">
        <v>474</v>
      </c>
      <c r="D111" s="6" t="s">
        <v>351</v>
      </c>
      <c r="E111" s="6" t="s">
        <v>351</v>
      </c>
      <c r="F111" s="6" t="s">
        <v>415</v>
      </c>
      <c r="G111" s="6">
        <v>384792</v>
      </c>
      <c r="H111" s="65">
        <v>391153</v>
      </c>
      <c r="I111" s="66">
        <v>630</v>
      </c>
      <c r="J111" s="77">
        <v>7.2018672578713909</v>
      </c>
      <c r="K111" s="62">
        <v>2.0591992698844876</v>
      </c>
      <c r="L111" s="63">
        <v>11.6925426034346</v>
      </c>
      <c r="M111" s="62">
        <v>9.328000000000003</v>
      </c>
      <c r="N111" s="82">
        <v>1.9574944071588367</v>
      </c>
      <c r="O111" s="61">
        <v>1.4344262295081966</v>
      </c>
      <c r="P111" s="64">
        <v>9.328000000000003</v>
      </c>
      <c r="Q111" s="1">
        <v>1.4344262295081966</v>
      </c>
      <c r="R111" s="1">
        <v>11.217948717948717</v>
      </c>
      <c r="S111" s="1" t="str">
        <f>VLOOKUP(F111,'7)Transmission Capacity - App G'!$C$7:$M$23,11,FALSE)</f>
        <v>Offer  signed 11/03/2025</v>
      </c>
    </row>
    <row r="112" spans="2:19" ht="14.5" x14ac:dyDescent="0.35">
      <c r="B112" s="6" t="s">
        <v>114</v>
      </c>
      <c r="C112" s="6" t="s">
        <v>474</v>
      </c>
      <c r="D112" s="6" t="s">
        <v>268</v>
      </c>
      <c r="E112" s="6" t="s">
        <v>268</v>
      </c>
      <c r="F112" s="6" t="s">
        <v>490</v>
      </c>
      <c r="G112" s="6">
        <v>355190</v>
      </c>
      <c r="H112" s="65">
        <v>430397</v>
      </c>
      <c r="I112" s="66">
        <v>400</v>
      </c>
      <c r="J112" s="77">
        <v>4.572614131981835</v>
      </c>
      <c r="K112" s="62">
        <v>0</v>
      </c>
      <c r="L112" s="63">
        <v>0</v>
      </c>
      <c r="M112" s="62">
        <v>11.217948717948717</v>
      </c>
      <c r="N112" s="82">
        <v>1.9574944071588367</v>
      </c>
      <c r="O112" s="61">
        <v>1.4344262295081966</v>
      </c>
      <c r="P112" s="64">
        <v>0</v>
      </c>
      <c r="Q112" s="1">
        <v>1.4344262295081966</v>
      </c>
      <c r="R112" s="1">
        <v>0</v>
      </c>
      <c r="S112" s="1" t="str">
        <f>VLOOKUP(F112,'7)Transmission Capacity - App G'!$C$7:$M$23,11,FALSE)</f>
        <v>Offer signed 30/05/2025.</v>
      </c>
    </row>
    <row r="113" spans="2:19" ht="14.5" x14ac:dyDescent="0.35">
      <c r="B113" s="6" t="s">
        <v>115</v>
      </c>
      <c r="C113" s="6" t="s">
        <v>474</v>
      </c>
      <c r="D113" s="6" t="s">
        <v>385</v>
      </c>
      <c r="E113" s="6" t="s">
        <v>385</v>
      </c>
      <c r="F113" s="6" t="s">
        <v>490</v>
      </c>
      <c r="G113" s="6">
        <v>352220</v>
      </c>
      <c r="H113" s="65">
        <v>429932</v>
      </c>
      <c r="I113" s="66">
        <v>400</v>
      </c>
      <c r="J113" s="77">
        <v>4.572614131981835</v>
      </c>
      <c r="K113" s="62">
        <v>7.3459936235295977</v>
      </c>
      <c r="L113" s="63">
        <v>14.005993623529598</v>
      </c>
      <c r="M113" s="62">
        <v>11.217948717948717</v>
      </c>
      <c r="N113" s="82">
        <v>1.9574944071588367</v>
      </c>
      <c r="O113" s="61">
        <v>1.4344262295081966</v>
      </c>
      <c r="P113" s="64">
        <v>11.217948717948717</v>
      </c>
      <c r="Q113" s="1">
        <v>1.4344262295081966</v>
      </c>
      <c r="R113" s="1">
        <v>11.217948717948717</v>
      </c>
      <c r="S113" s="1" t="str">
        <f>VLOOKUP(F113,'7)Transmission Capacity - App G'!$C$7:$M$23,11,FALSE)</f>
        <v>Offer signed 30/05/2025.</v>
      </c>
    </row>
    <row r="114" spans="2:19" ht="14.5" x14ac:dyDescent="0.35">
      <c r="B114" s="6" t="s">
        <v>116</v>
      </c>
      <c r="C114" s="6" t="s">
        <v>474</v>
      </c>
      <c r="D114" s="6" t="s">
        <v>405</v>
      </c>
      <c r="E114" s="6" t="s">
        <v>405</v>
      </c>
      <c r="F114" s="6" t="s">
        <v>417</v>
      </c>
      <c r="G114" s="6">
        <v>390532</v>
      </c>
      <c r="H114" s="65">
        <v>398053</v>
      </c>
      <c r="I114" s="66">
        <v>630</v>
      </c>
      <c r="J114" s="77">
        <v>7.2018672578713909</v>
      </c>
      <c r="K114" s="62">
        <v>7.4894576889850804</v>
      </c>
      <c r="L114" s="63">
        <v>12.129457688985081</v>
      </c>
      <c r="M114" s="62">
        <v>1.9102564102564219</v>
      </c>
      <c r="N114" s="82">
        <v>0.33333333333333537</v>
      </c>
      <c r="O114" s="61">
        <v>0.2442622950819687</v>
      </c>
      <c r="P114" s="64">
        <v>1.9102564102564219</v>
      </c>
      <c r="Q114" s="1">
        <v>1.4344262295081966</v>
      </c>
      <c r="R114" s="1">
        <v>9.4097134997971708</v>
      </c>
      <c r="S114" s="1" t="str">
        <f>VLOOKUP(F114,'7)Transmission Capacity - App G'!$C$7:$M$23,11,FALSE)</f>
        <v>Offer  signed 27/08/2024</v>
      </c>
    </row>
    <row r="115" spans="2:19" ht="14.5" x14ac:dyDescent="0.35">
      <c r="B115" s="6" t="s">
        <v>117</v>
      </c>
      <c r="C115" s="6" t="s">
        <v>474</v>
      </c>
      <c r="D115" s="6" t="s">
        <v>185</v>
      </c>
      <c r="E115" s="6" t="s">
        <v>185</v>
      </c>
      <c r="F115" s="6" t="s">
        <v>417</v>
      </c>
      <c r="G115" s="6">
        <v>394372</v>
      </c>
      <c r="H115" s="65">
        <v>396438</v>
      </c>
      <c r="I115" s="66">
        <v>400</v>
      </c>
      <c r="J115" s="77">
        <v>4.572614131981835</v>
      </c>
      <c r="K115" s="62">
        <v>8.2185208573263289</v>
      </c>
      <c r="L115" s="63">
        <v>13.88303694396366</v>
      </c>
      <c r="M115" s="62">
        <v>22.959665518937548</v>
      </c>
      <c r="N115" s="82">
        <v>3.7237335460710037</v>
      </c>
      <c r="O115" s="61">
        <v>2.7169383003492453</v>
      </c>
      <c r="P115" s="64">
        <v>13.88303694396366</v>
      </c>
      <c r="Q115" s="1">
        <v>2.6714845143519903</v>
      </c>
      <c r="R115" s="1">
        <v>15.621721881925627</v>
      </c>
      <c r="S115" s="1" t="str">
        <f>VLOOKUP(F115,'7)Transmission Capacity - App G'!$C$7:$M$23,11,FALSE)</f>
        <v>Offer  signed 27/08/2024</v>
      </c>
    </row>
    <row r="116" spans="2:19" ht="14.5" x14ac:dyDescent="0.35">
      <c r="B116" s="6" t="s">
        <v>118</v>
      </c>
      <c r="C116" s="6" t="s">
        <v>475</v>
      </c>
      <c r="D116" s="6" t="s">
        <v>399</v>
      </c>
      <c r="E116" s="6" t="s">
        <v>399</v>
      </c>
      <c r="F116" s="6" t="s">
        <v>420</v>
      </c>
      <c r="G116" s="6">
        <v>380057</v>
      </c>
      <c r="H116" s="65">
        <v>408141</v>
      </c>
      <c r="I116" s="66">
        <v>400</v>
      </c>
      <c r="J116" s="77">
        <v>7.6210235533030604</v>
      </c>
      <c r="K116" s="62">
        <v>6.1644243251225692</v>
      </c>
      <c r="L116" s="63">
        <v>12.664424325122569</v>
      </c>
      <c r="M116" s="62">
        <v>11.217948717948717</v>
      </c>
      <c r="N116" s="82">
        <v>1.9574944071588367</v>
      </c>
      <c r="O116" s="61">
        <v>1.4344262295081966</v>
      </c>
      <c r="P116" s="64">
        <v>11.217948717948717</v>
      </c>
      <c r="Q116" s="1">
        <v>1.4344262295081966</v>
      </c>
      <c r="R116" s="1">
        <v>7.2779215672866897</v>
      </c>
      <c r="S116" s="1" t="str">
        <f>VLOOKUP(F116,'7)Transmission Capacity - App G'!$C$7:$M$23,11,FALSE)</f>
        <v>Offer signed 24/12/2024</v>
      </c>
    </row>
    <row r="117" spans="2:19" ht="14.5" x14ac:dyDescent="0.35">
      <c r="B117" s="6" t="s">
        <v>119</v>
      </c>
      <c r="C117" s="6" t="s">
        <v>475</v>
      </c>
      <c r="D117" s="6" t="s">
        <v>392</v>
      </c>
      <c r="E117" s="6" t="s">
        <v>392</v>
      </c>
      <c r="F117" s="6" t="s">
        <v>419</v>
      </c>
      <c r="G117" s="6">
        <v>376770</v>
      </c>
      <c r="H117" s="65">
        <v>397157</v>
      </c>
      <c r="I117" s="66">
        <v>800</v>
      </c>
      <c r="J117" s="77">
        <v>15.242047106606121</v>
      </c>
      <c r="K117" s="62">
        <v>13.157406470198401</v>
      </c>
      <c r="L117" s="63">
        <v>14.557406470198401</v>
      </c>
      <c r="M117" s="62">
        <v>6.9418032786885373</v>
      </c>
      <c r="N117" s="82">
        <v>1.142914979757087</v>
      </c>
      <c r="O117" s="61">
        <v>0.82143549951503547</v>
      </c>
      <c r="P117" s="64">
        <v>6.9418032786885373</v>
      </c>
      <c r="Q117" s="1">
        <v>0.99980601357904886</v>
      </c>
      <c r="R117" s="1">
        <v>8.4491803278688469</v>
      </c>
      <c r="S117" s="1" t="str">
        <f>VLOOKUP(F117,'7)Transmission Capacity - App G'!$C$7:$M$23,11,FALSE)</f>
        <v xml:space="preserve"> Offer  signed 19/05/2025</v>
      </c>
    </row>
    <row r="118" spans="2:19" ht="14.5" x14ac:dyDescent="0.35">
      <c r="B118" s="6" t="s">
        <v>120</v>
      </c>
      <c r="C118" s="6" t="s">
        <v>474</v>
      </c>
      <c r="D118" s="6" t="s">
        <v>324</v>
      </c>
      <c r="E118" s="6" t="s">
        <v>324</v>
      </c>
      <c r="F118" s="6" t="s">
        <v>417</v>
      </c>
      <c r="G118" s="6">
        <v>386458</v>
      </c>
      <c r="H118" s="65">
        <v>398693</v>
      </c>
      <c r="I118" s="66">
        <v>800</v>
      </c>
      <c r="J118" s="77">
        <v>9.1452282639636699</v>
      </c>
      <c r="K118" s="62">
        <v>1.6369714470258998</v>
      </c>
      <c r="L118" s="63">
        <v>6.2739714470259003</v>
      </c>
      <c r="M118" s="62">
        <v>0</v>
      </c>
      <c r="N118" s="82">
        <v>0</v>
      </c>
      <c r="O118" s="61">
        <v>0</v>
      </c>
      <c r="P118" s="64">
        <v>0</v>
      </c>
      <c r="Q118" s="1">
        <v>0</v>
      </c>
      <c r="R118" s="1">
        <v>0</v>
      </c>
      <c r="S118" s="1" t="str">
        <f>VLOOKUP(F118,'7)Transmission Capacity - App G'!$C$7:$M$23,11,FALSE)</f>
        <v>Offer  signed 27/08/2024</v>
      </c>
    </row>
    <row r="119" spans="2:19" ht="14.5" x14ac:dyDescent="0.35">
      <c r="B119" s="6" t="s">
        <v>121</v>
      </c>
      <c r="C119" s="6" t="s">
        <v>475</v>
      </c>
      <c r="D119" s="6" t="s">
        <v>388</v>
      </c>
      <c r="E119" s="6" t="s">
        <v>388</v>
      </c>
      <c r="F119" s="6" t="s">
        <v>489</v>
      </c>
      <c r="G119" s="6">
        <v>343201</v>
      </c>
      <c r="H119" s="65">
        <v>571738</v>
      </c>
      <c r="I119" s="66">
        <v>800</v>
      </c>
      <c r="J119" s="77">
        <v>15.242047106606121</v>
      </c>
      <c r="K119" s="62">
        <v>0</v>
      </c>
      <c r="L119" s="63">
        <v>0</v>
      </c>
      <c r="M119" s="62">
        <v>2.5013932262096721</v>
      </c>
      <c r="N119" s="82">
        <v>2.5013932262096721</v>
      </c>
      <c r="O119" s="61">
        <v>2.5013932262096721</v>
      </c>
      <c r="P119" s="64">
        <v>0</v>
      </c>
      <c r="Q119" s="1">
        <v>2.8786369694731873</v>
      </c>
      <c r="R119" s="59">
        <v>0</v>
      </c>
      <c r="S119" s="1" t="str">
        <f>VLOOKUP(F119,'7)Transmission Capacity - App G'!$C$7:$M$23,11,FALSE)</f>
        <v>Offer signed  30/05/2025.</v>
      </c>
    </row>
    <row r="120" spans="2:19" ht="14.5" x14ac:dyDescent="0.35">
      <c r="B120" s="6" t="s">
        <v>122</v>
      </c>
      <c r="C120" s="6" t="s">
        <v>475</v>
      </c>
      <c r="D120" s="6" t="s">
        <v>122</v>
      </c>
      <c r="E120" s="6" t="s">
        <v>122</v>
      </c>
      <c r="F120" s="6" t="s">
        <v>489</v>
      </c>
      <c r="G120" s="6">
        <v>301070</v>
      </c>
      <c r="H120" s="65">
        <v>513074</v>
      </c>
      <c r="I120" s="66">
        <v>400</v>
      </c>
      <c r="J120" s="77">
        <v>7.6210235533030604</v>
      </c>
      <c r="K120" s="62">
        <v>2.3710001229584456</v>
      </c>
      <c r="L120" s="63">
        <v>4.8710001229584456</v>
      </c>
      <c r="M120" s="62">
        <v>19.832899999999999</v>
      </c>
      <c r="N120" s="82">
        <v>16.852226720647774</v>
      </c>
      <c r="O120" s="61">
        <v>12.112027158098934</v>
      </c>
      <c r="P120" s="64">
        <v>4.8710001229584456</v>
      </c>
      <c r="Q120" s="1">
        <v>12.631910766246362</v>
      </c>
      <c r="R120" s="1">
        <v>4.9950408310418926</v>
      </c>
      <c r="S120" s="1" t="str">
        <f>VLOOKUP(F120,'7)Transmission Capacity - App G'!$C$7:$M$23,11,FALSE)</f>
        <v>Offer signed  30/05/2025.</v>
      </c>
    </row>
    <row r="121" spans="2:19" ht="14.5" x14ac:dyDescent="0.35">
      <c r="B121" s="6" t="s">
        <v>123</v>
      </c>
      <c r="C121" s="6" t="s">
        <v>475</v>
      </c>
      <c r="D121" s="6" t="s">
        <v>383</v>
      </c>
      <c r="E121" s="58" t="s">
        <v>320</v>
      </c>
      <c r="F121" s="6" t="s">
        <v>489</v>
      </c>
      <c r="G121" s="6">
        <v>315767</v>
      </c>
      <c r="H121" s="65">
        <v>529389</v>
      </c>
      <c r="I121" s="66">
        <v>630</v>
      </c>
      <c r="J121" s="77">
        <v>12.00311209645232</v>
      </c>
      <c r="K121" s="62">
        <v>3.7153331823534916</v>
      </c>
      <c r="L121" s="63">
        <v>14.715333182353492</v>
      </c>
      <c r="M121" s="62">
        <v>7</v>
      </c>
      <c r="N121" s="82">
        <v>1.9574944071588367</v>
      </c>
      <c r="O121" s="61">
        <v>1.4344262295081966</v>
      </c>
      <c r="P121" s="64">
        <v>7</v>
      </c>
      <c r="Q121" s="1">
        <v>0</v>
      </c>
      <c r="R121" s="1">
        <v>0</v>
      </c>
      <c r="S121" s="1" t="str">
        <f>VLOOKUP(F121,'7)Transmission Capacity - App G'!$C$7:$M$23,11,FALSE)</f>
        <v>Offer signed  30/05/2025.</v>
      </c>
    </row>
    <row r="122" spans="2:19" ht="14.5" x14ac:dyDescent="0.35">
      <c r="B122" s="6" t="s">
        <v>124</v>
      </c>
      <c r="C122" s="6" t="s">
        <v>474</v>
      </c>
      <c r="D122" s="6" t="s">
        <v>217</v>
      </c>
      <c r="E122" s="6" t="s">
        <v>217</v>
      </c>
      <c r="F122" s="6" t="s">
        <v>414</v>
      </c>
      <c r="G122" s="6">
        <v>369100</v>
      </c>
      <c r="H122" s="65">
        <v>423028</v>
      </c>
      <c r="I122" s="66">
        <v>800</v>
      </c>
      <c r="J122" s="77">
        <v>9.1452282639636699</v>
      </c>
      <c r="K122" s="62">
        <v>4.3083558034300253</v>
      </c>
      <c r="L122" s="63">
        <v>7.8083558034300253</v>
      </c>
      <c r="M122" s="62">
        <v>23.156410256410307</v>
      </c>
      <c r="N122" s="82">
        <v>4.0407158836689128</v>
      </c>
      <c r="O122" s="61">
        <v>2.9609836065573836</v>
      </c>
      <c r="P122" s="64">
        <v>7.8083558034300253</v>
      </c>
      <c r="Q122" s="1">
        <v>0</v>
      </c>
      <c r="R122" s="1">
        <v>0</v>
      </c>
      <c r="S122" s="1" t="str">
        <f>VLOOKUP(F122,'7)Transmission Capacity - App G'!$C$7:$M$23,11,FALSE)</f>
        <v>Offer signed 06/06/2025.</v>
      </c>
    </row>
    <row r="123" spans="2:19" ht="14.5" x14ac:dyDescent="0.35">
      <c r="B123" s="6" t="s">
        <v>125</v>
      </c>
      <c r="C123" s="6" t="s">
        <v>474</v>
      </c>
      <c r="D123" s="6" t="s">
        <v>81</v>
      </c>
      <c r="E123" s="6" t="s">
        <v>81</v>
      </c>
      <c r="F123" s="6" t="s">
        <v>416</v>
      </c>
      <c r="G123" s="6">
        <v>389631</v>
      </c>
      <c r="H123" s="65">
        <v>401496</v>
      </c>
      <c r="I123" s="66">
        <v>400</v>
      </c>
      <c r="J123" s="77">
        <v>4.572614131981835</v>
      </c>
      <c r="K123" s="62">
        <v>3.6013478277573938</v>
      </c>
      <c r="L123" s="63">
        <v>3.6013478277573938</v>
      </c>
      <c r="M123" s="62">
        <v>28.079802631578946</v>
      </c>
      <c r="N123" s="82">
        <v>8.5418344519015754</v>
      </c>
      <c r="O123" s="61">
        <v>6.2593442622950892</v>
      </c>
      <c r="P123" s="64">
        <v>3.6013478277573938</v>
      </c>
      <c r="Q123" s="1">
        <v>1.3649180327868842</v>
      </c>
      <c r="R123" s="1">
        <v>0</v>
      </c>
      <c r="S123" s="1" t="str">
        <f>VLOOKUP(F123,'7)Transmission Capacity - App G'!$C$7:$M$23,11,FALSE)</f>
        <v>offer signed  25/04/2025</v>
      </c>
    </row>
    <row r="124" spans="2:19" ht="14.5" x14ac:dyDescent="0.35">
      <c r="B124" s="6" t="s">
        <v>126</v>
      </c>
      <c r="C124" s="6" t="s">
        <v>474</v>
      </c>
      <c r="D124" s="6" t="s">
        <v>351</v>
      </c>
      <c r="E124" s="6" t="s">
        <v>351</v>
      </c>
      <c r="F124" s="6" t="s">
        <v>415</v>
      </c>
      <c r="G124" s="6">
        <v>385608</v>
      </c>
      <c r="H124" s="65">
        <v>393881</v>
      </c>
      <c r="I124" s="66">
        <v>400</v>
      </c>
      <c r="J124" s="77">
        <v>4.572614131981835</v>
      </c>
      <c r="K124" s="62">
        <v>2.0591992698844876</v>
      </c>
      <c r="L124" s="63">
        <v>8.8656084520822844</v>
      </c>
      <c r="M124" s="62">
        <v>9.328000000000003</v>
      </c>
      <c r="N124" s="82">
        <v>1.9574944071588367</v>
      </c>
      <c r="O124" s="61">
        <v>1.4344262295081966</v>
      </c>
      <c r="P124" s="64">
        <v>8.8656084520822844</v>
      </c>
      <c r="Q124" s="1">
        <v>1.4344262295081966</v>
      </c>
      <c r="R124" s="1">
        <v>11.200557036666904</v>
      </c>
      <c r="S124" s="1" t="str">
        <f>VLOOKUP(F124,'7)Transmission Capacity - App G'!$C$7:$M$23,11,FALSE)</f>
        <v>Offer  signed 11/03/2025</v>
      </c>
    </row>
    <row r="125" spans="2:19" ht="14.5" x14ac:dyDescent="0.35">
      <c r="B125" s="6" t="s">
        <v>127</v>
      </c>
      <c r="C125" s="6" t="s">
        <v>475</v>
      </c>
      <c r="D125" s="6" t="s">
        <v>400</v>
      </c>
      <c r="E125" s="6" t="s">
        <v>400</v>
      </c>
      <c r="F125" s="6" t="s">
        <v>420</v>
      </c>
      <c r="G125" s="6">
        <v>373726</v>
      </c>
      <c r="H125" s="65">
        <v>405532</v>
      </c>
      <c r="I125" s="66">
        <v>800</v>
      </c>
      <c r="J125" s="77">
        <v>15.242047106606121</v>
      </c>
      <c r="K125" s="62">
        <v>0</v>
      </c>
      <c r="L125" s="63">
        <v>13.788126656328078</v>
      </c>
      <c r="M125" s="62">
        <v>7</v>
      </c>
      <c r="N125" s="82">
        <v>1.9574944071588367</v>
      </c>
      <c r="O125" s="61">
        <v>1.4344262295081966</v>
      </c>
      <c r="P125" s="64">
        <v>7</v>
      </c>
      <c r="Q125" s="1">
        <v>1.4344262295081966</v>
      </c>
      <c r="R125" s="1">
        <v>7</v>
      </c>
      <c r="S125" s="1" t="str">
        <f>VLOOKUP(F125,'7)Transmission Capacity - App G'!$C$7:$M$23,11,FALSE)</f>
        <v>Offer signed 24/12/2024</v>
      </c>
    </row>
    <row r="126" spans="2:19" ht="14.5" x14ac:dyDescent="0.35">
      <c r="B126" s="6" t="s">
        <v>128</v>
      </c>
      <c r="C126" s="6" t="s">
        <v>474</v>
      </c>
      <c r="D126" s="6" t="s">
        <v>217</v>
      </c>
      <c r="E126" s="6" t="s">
        <v>217</v>
      </c>
      <c r="F126" s="6" t="s">
        <v>414</v>
      </c>
      <c r="G126" s="6">
        <v>364660</v>
      </c>
      <c r="H126" s="65">
        <v>425120</v>
      </c>
      <c r="I126" s="66">
        <v>630</v>
      </c>
      <c r="J126" s="77">
        <v>7.2018672578713909</v>
      </c>
      <c r="K126" s="62">
        <v>3.0002887828692013</v>
      </c>
      <c r="L126" s="63">
        <v>15.300288782869201</v>
      </c>
      <c r="M126" s="62">
        <v>18.586226337952436</v>
      </c>
      <c r="N126" s="82">
        <v>4.0407158836689128</v>
      </c>
      <c r="O126" s="61">
        <v>2.9609836065573836</v>
      </c>
      <c r="P126" s="64">
        <v>15.300288782869201</v>
      </c>
      <c r="Q126" s="1">
        <v>0</v>
      </c>
      <c r="R126" s="1">
        <v>0</v>
      </c>
      <c r="S126" s="1" t="str">
        <f>VLOOKUP(F126,'7)Transmission Capacity - App G'!$C$7:$M$23,11,FALSE)</f>
        <v>Offer signed 06/06/2025.</v>
      </c>
    </row>
    <row r="127" spans="2:19" ht="14.5" x14ac:dyDescent="0.35">
      <c r="B127" s="6" t="s">
        <v>129</v>
      </c>
      <c r="C127" s="6" t="s">
        <v>475</v>
      </c>
      <c r="D127" s="6" t="s">
        <v>406</v>
      </c>
      <c r="E127" s="6" t="s">
        <v>406</v>
      </c>
      <c r="F127" s="6" t="s">
        <v>417</v>
      </c>
      <c r="G127" s="6">
        <v>405720</v>
      </c>
      <c r="H127" s="65">
        <v>381338</v>
      </c>
      <c r="I127" s="66">
        <v>630</v>
      </c>
      <c r="J127" s="77">
        <v>12.00311209645232</v>
      </c>
      <c r="K127" s="62">
        <v>3.8545588521058143</v>
      </c>
      <c r="L127" s="63">
        <v>14.814558852105815</v>
      </c>
      <c r="M127" s="62">
        <v>28.4985</v>
      </c>
      <c r="N127" s="82">
        <v>15.782456140350879</v>
      </c>
      <c r="O127" s="61">
        <v>11.343161978661495</v>
      </c>
      <c r="P127" s="64">
        <v>14.814558852105815</v>
      </c>
      <c r="Q127" s="1">
        <v>11.219204655674105</v>
      </c>
      <c r="R127" s="1">
        <v>5.6473370211839224</v>
      </c>
      <c r="S127" s="1" t="str">
        <f>VLOOKUP(F127,'7)Transmission Capacity - App G'!$C$7:$M$23,11,FALSE)</f>
        <v>Offer  signed 27/08/2024</v>
      </c>
    </row>
    <row r="128" spans="2:19" ht="14.5" x14ac:dyDescent="0.35">
      <c r="B128" s="6" t="s">
        <v>130</v>
      </c>
      <c r="C128" s="6" t="s">
        <v>475</v>
      </c>
      <c r="D128" s="6" t="s">
        <v>257</v>
      </c>
      <c r="E128" s="6" t="s">
        <v>241</v>
      </c>
      <c r="F128" s="6" t="s">
        <v>257</v>
      </c>
      <c r="G128" s="6">
        <v>383248</v>
      </c>
      <c r="H128" s="65">
        <v>456995</v>
      </c>
      <c r="I128" s="66">
        <v>630</v>
      </c>
      <c r="J128" s="77">
        <v>12.00311209645232</v>
      </c>
      <c r="K128" s="62">
        <v>0</v>
      </c>
      <c r="L128" s="63">
        <v>5.4717564412211397</v>
      </c>
      <c r="M128" s="62">
        <v>10.83141800203977</v>
      </c>
      <c r="N128" s="82">
        <v>10.83141800203977</v>
      </c>
      <c r="O128" s="61">
        <v>10.83141800203977</v>
      </c>
      <c r="P128" s="64">
        <v>5.4717564412211397</v>
      </c>
      <c r="Q128" s="1">
        <v>11.050072104943036</v>
      </c>
      <c r="R128" s="1">
        <v>4.4256971592392516</v>
      </c>
      <c r="S128" s="1" t="str">
        <f>VLOOKUP(F128,'7)Transmission Capacity - App G'!$C$7:$M$23,11,FALSE)</f>
        <v>Offer  signed 19/05/2025.</v>
      </c>
    </row>
    <row r="129" spans="2:19" ht="14.5" x14ac:dyDescent="0.35">
      <c r="B129" s="6" t="s">
        <v>131</v>
      </c>
      <c r="C129" s="6" t="s">
        <v>474</v>
      </c>
      <c r="D129" s="6" t="s">
        <v>131</v>
      </c>
      <c r="E129" s="6" t="s">
        <v>131</v>
      </c>
      <c r="F129" s="6" t="s">
        <v>420</v>
      </c>
      <c r="G129" s="6">
        <v>381697</v>
      </c>
      <c r="H129" s="65">
        <v>399348</v>
      </c>
      <c r="I129" s="66">
        <v>800</v>
      </c>
      <c r="J129" s="77">
        <v>9.1452282639636699</v>
      </c>
      <c r="K129" s="62">
        <v>0</v>
      </c>
      <c r="L129" s="63">
        <v>0</v>
      </c>
      <c r="M129" s="62">
        <v>7</v>
      </c>
      <c r="N129" s="82">
        <v>1.9574944071588367</v>
      </c>
      <c r="O129" s="61">
        <v>1.4344262295081966</v>
      </c>
      <c r="P129" s="64">
        <v>0</v>
      </c>
      <c r="Q129" s="1">
        <v>1.4344262295081966</v>
      </c>
      <c r="R129" s="1">
        <v>0</v>
      </c>
      <c r="S129" s="1" t="str">
        <f>VLOOKUP(F129,'7)Transmission Capacity - App G'!$C$7:$M$23,11,FALSE)</f>
        <v>Offer signed 24/12/2024</v>
      </c>
    </row>
    <row r="130" spans="2:19" ht="14.5" x14ac:dyDescent="0.35">
      <c r="B130" s="6" t="s">
        <v>132</v>
      </c>
      <c r="C130" s="6" t="s">
        <v>475</v>
      </c>
      <c r="D130" s="6" t="s">
        <v>401</v>
      </c>
      <c r="E130" s="6" t="s">
        <v>401</v>
      </c>
      <c r="F130" s="6" t="s">
        <v>489</v>
      </c>
      <c r="G130" s="6">
        <v>341042</v>
      </c>
      <c r="H130" s="65">
        <v>555452</v>
      </c>
      <c r="I130" s="66">
        <v>400</v>
      </c>
      <c r="J130" s="77">
        <v>7.6210235533030604</v>
      </c>
      <c r="K130" s="62">
        <v>4.4779441948609744</v>
      </c>
      <c r="L130" s="63">
        <v>10.977944194860974</v>
      </c>
      <c r="M130" s="62">
        <v>7</v>
      </c>
      <c r="N130" s="82">
        <v>1.9574944071588367</v>
      </c>
      <c r="O130" s="61">
        <v>1.4344262295081966</v>
      </c>
      <c r="P130" s="64">
        <v>7</v>
      </c>
      <c r="Q130" s="1">
        <v>1.4344262295081966</v>
      </c>
      <c r="R130" s="1">
        <v>7</v>
      </c>
      <c r="S130" s="1" t="str">
        <f>VLOOKUP(F130,'7)Transmission Capacity - App G'!$C$7:$M$23,11,FALSE)</f>
        <v>Offer signed  30/05/2025.</v>
      </c>
    </row>
    <row r="131" spans="2:19" ht="14.5" x14ac:dyDescent="0.35">
      <c r="B131" s="6" t="s">
        <v>133</v>
      </c>
      <c r="C131" s="6" t="s">
        <v>474</v>
      </c>
      <c r="D131" s="6" t="s">
        <v>407</v>
      </c>
      <c r="E131" s="6" t="s">
        <v>407</v>
      </c>
      <c r="F131" s="6" t="s">
        <v>414</v>
      </c>
      <c r="G131" s="6">
        <v>389570</v>
      </c>
      <c r="H131" s="65">
        <v>414943</v>
      </c>
      <c r="I131" s="66">
        <v>400</v>
      </c>
      <c r="J131" s="77">
        <v>4.572614131981835</v>
      </c>
      <c r="K131" s="62">
        <v>12.797507329057993</v>
      </c>
      <c r="L131" s="63">
        <v>17.434507329057993</v>
      </c>
      <c r="M131" s="62">
        <v>29.230499999999999</v>
      </c>
      <c r="N131" s="82">
        <v>12.18284802552852</v>
      </c>
      <c r="O131" s="61">
        <v>8.8889406286379522</v>
      </c>
      <c r="P131" s="64">
        <v>17.434507329057993</v>
      </c>
      <c r="Q131" s="1">
        <v>8.6697398001435104</v>
      </c>
      <c r="R131" s="1">
        <v>0</v>
      </c>
      <c r="S131" s="1" t="str">
        <f>VLOOKUP(F131,'7)Transmission Capacity - App G'!$C$7:$M$23,11,FALSE)</f>
        <v>Offer signed 06/06/2025.</v>
      </c>
    </row>
    <row r="132" spans="2:19" ht="14.5" x14ac:dyDescent="0.35">
      <c r="B132" s="6" t="s">
        <v>134</v>
      </c>
      <c r="C132" s="6" t="s">
        <v>474</v>
      </c>
      <c r="D132" s="6" t="s">
        <v>331</v>
      </c>
      <c r="E132" s="6" t="s">
        <v>331</v>
      </c>
      <c r="F132" s="6" t="s">
        <v>494</v>
      </c>
      <c r="G132" s="6">
        <v>348319</v>
      </c>
      <c r="H132" s="65">
        <v>445221</v>
      </c>
      <c r="I132" s="66">
        <v>630</v>
      </c>
      <c r="J132" s="77">
        <v>7.2018672578713909</v>
      </c>
      <c r="K132" s="62">
        <v>1.2883013343948999</v>
      </c>
      <c r="L132" s="63">
        <v>1.2883013343948999</v>
      </c>
      <c r="M132" s="62">
        <v>14.344641858077726</v>
      </c>
      <c r="N132" s="82">
        <v>12.516331096196883</v>
      </c>
      <c r="O132" s="61">
        <v>9.171803278688536</v>
      </c>
      <c r="P132" s="64">
        <v>1.2883013343948999</v>
      </c>
      <c r="Q132" s="1">
        <v>9.0986885245901696</v>
      </c>
      <c r="R132" s="1">
        <v>0.25929821077070869</v>
      </c>
      <c r="S132" s="1" t="str">
        <f>VLOOKUP(F132,'7)Transmission Capacity - App G'!$C$7:$M$23,11,FALSE)</f>
        <v>offer  signed  25/04/2025</v>
      </c>
    </row>
    <row r="133" spans="2:19" ht="14.5" x14ac:dyDescent="0.35">
      <c r="B133" s="6" t="s">
        <v>135</v>
      </c>
      <c r="C133" s="6" t="s">
        <v>474</v>
      </c>
      <c r="D133" s="6" t="s">
        <v>379</v>
      </c>
      <c r="E133" s="6" t="s">
        <v>379</v>
      </c>
      <c r="F133" s="6" t="s">
        <v>415</v>
      </c>
      <c r="G133" s="6">
        <v>384242</v>
      </c>
      <c r="H133" s="65">
        <v>388388</v>
      </c>
      <c r="I133" s="66">
        <v>400</v>
      </c>
      <c r="J133" s="77">
        <v>4.572614131981835</v>
      </c>
      <c r="K133" s="62">
        <v>1.5604307970023328</v>
      </c>
      <c r="L133" s="63">
        <v>12.060430797002333</v>
      </c>
      <c r="M133" s="62">
        <v>9.7920000000000584</v>
      </c>
      <c r="N133" s="82">
        <v>1.9574944071588367</v>
      </c>
      <c r="O133" s="61">
        <v>1.4344262295081966</v>
      </c>
      <c r="P133" s="64">
        <v>9.7920000000000584</v>
      </c>
      <c r="Q133" s="1">
        <v>1.4344262295081966</v>
      </c>
      <c r="R133" s="1">
        <v>5.7680000000000575</v>
      </c>
      <c r="S133" s="1" t="str">
        <f>VLOOKUP(F133,'7)Transmission Capacity - App G'!$C$7:$M$23,11,FALSE)</f>
        <v>Offer  signed 11/03/2025</v>
      </c>
    </row>
    <row r="134" spans="2:19" ht="14.5" x14ac:dyDescent="0.35">
      <c r="B134" s="6" t="s">
        <v>136</v>
      </c>
      <c r="C134" s="6" t="s">
        <v>474</v>
      </c>
      <c r="D134" s="6" t="s">
        <v>408</v>
      </c>
      <c r="E134" s="6" t="s">
        <v>408</v>
      </c>
      <c r="F134" s="6" t="s">
        <v>492</v>
      </c>
      <c r="G134" s="6">
        <v>357620</v>
      </c>
      <c r="H134" s="65">
        <v>406662</v>
      </c>
      <c r="I134" s="66">
        <v>400</v>
      </c>
      <c r="J134" s="77">
        <v>4.572614131981835</v>
      </c>
      <c r="K134" s="62">
        <v>4.5807787303219811</v>
      </c>
      <c r="L134" s="63">
        <v>9.4379113357953983</v>
      </c>
      <c r="M134" s="62">
        <v>30.703499999999998</v>
      </c>
      <c r="N134" s="82">
        <v>13.273314718787395</v>
      </c>
      <c r="O134" s="61">
        <v>9.6845750873108276</v>
      </c>
      <c r="P134" s="64">
        <v>9.4379113357953983</v>
      </c>
      <c r="Q134" s="1">
        <v>8.9256855335956402</v>
      </c>
      <c r="R134" s="1">
        <v>9.6892001223482005</v>
      </c>
      <c r="S134" s="1" t="str">
        <f>VLOOKUP(F134,'7)Transmission Capacity - App G'!$C$7:$M$23,11,FALSE)</f>
        <v>Offer   signed  27/08/2024</v>
      </c>
    </row>
    <row r="135" spans="2:19" ht="14.5" x14ac:dyDescent="0.35">
      <c r="B135" s="6" t="s">
        <v>137</v>
      </c>
      <c r="C135" s="6" t="s">
        <v>475</v>
      </c>
      <c r="D135" s="6" t="s">
        <v>380</v>
      </c>
      <c r="E135" s="58" t="s">
        <v>443</v>
      </c>
      <c r="F135" s="6" t="s">
        <v>491</v>
      </c>
      <c r="G135" s="6">
        <v>337117</v>
      </c>
      <c r="H135" s="65">
        <v>526444</v>
      </c>
      <c r="I135" s="66">
        <v>630</v>
      </c>
      <c r="J135" s="77">
        <v>12.00311209645232</v>
      </c>
      <c r="K135" s="62">
        <v>0.76246137230103539</v>
      </c>
      <c r="L135" s="63">
        <v>2.9624613723010356</v>
      </c>
      <c r="M135" s="62">
        <v>7.9427696963603029</v>
      </c>
      <c r="N135" s="82">
        <v>7.9427696963603029</v>
      </c>
      <c r="O135" s="61">
        <v>7.9427696963603029</v>
      </c>
      <c r="P135" s="64">
        <v>2.9624613723010356</v>
      </c>
      <c r="Q135" s="1">
        <v>7.4768563805659678</v>
      </c>
      <c r="R135" s="1">
        <v>2.8809841101254587</v>
      </c>
      <c r="S135" s="1" t="str">
        <f>VLOOKUP(F135,'7)Transmission Capacity - App G'!$C$7:$M$23,11,FALSE)</f>
        <v>Offer signed  30/05/2025.</v>
      </c>
    </row>
    <row r="136" spans="2:19" ht="14.5" x14ac:dyDescent="0.35">
      <c r="B136" s="6" t="s">
        <v>138</v>
      </c>
      <c r="C136" s="6" t="s">
        <v>475</v>
      </c>
      <c r="D136" s="6" t="s">
        <v>338</v>
      </c>
      <c r="E136" s="6" t="s">
        <v>338</v>
      </c>
      <c r="F136" s="6" t="s">
        <v>489</v>
      </c>
      <c r="G136" s="6">
        <v>330458</v>
      </c>
      <c r="H136" s="65">
        <v>477825</v>
      </c>
      <c r="I136" s="66">
        <v>400</v>
      </c>
      <c r="J136" s="77">
        <v>7.6210235533030604</v>
      </c>
      <c r="K136" s="62">
        <v>8.3417379100159152</v>
      </c>
      <c r="L136" s="63">
        <v>20.291737910015915</v>
      </c>
      <c r="M136" s="62">
        <v>10.031967213114758</v>
      </c>
      <c r="N136" s="82">
        <v>1.6516869095816471</v>
      </c>
      <c r="O136" s="61">
        <v>1.1870999030067901</v>
      </c>
      <c r="P136" s="64">
        <v>10.031967213114758</v>
      </c>
      <c r="Q136" s="1">
        <v>1.4212415130940828</v>
      </c>
      <c r="R136" s="1">
        <v>12.010655737704912</v>
      </c>
      <c r="S136" s="1" t="str">
        <f>VLOOKUP(F136,'7)Transmission Capacity - App G'!$C$7:$M$23,11,FALSE)</f>
        <v>Offer signed  30/05/2025.</v>
      </c>
    </row>
    <row r="137" spans="2:19" ht="14.5" x14ac:dyDescent="0.35">
      <c r="B137" s="6" t="s">
        <v>139</v>
      </c>
      <c r="C137" s="6" t="s">
        <v>475</v>
      </c>
      <c r="D137" s="6" t="s">
        <v>185</v>
      </c>
      <c r="E137" s="6" t="s">
        <v>185</v>
      </c>
      <c r="F137" s="6" t="s">
        <v>417</v>
      </c>
      <c r="G137" s="6">
        <v>402300</v>
      </c>
      <c r="H137" s="65">
        <v>394074</v>
      </c>
      <c r="I137" s="66">
        <v>630</v>
      </c>
      <c r="J137" s="77">
        <v>12.00311209645232</v>
      </c>
      <c r="K137" s="62">
        <v>8.6713149129739264</v>
      </c>
      <c r="L137" s="63">
        <v>13.308314912973927</v>
      </c>
      <c r="M137" s="62">
        <v>30.218657351479308</v>
      </c>
      <c r="N137" s="82">
        <v>5.8715883668903821</v>
      </c>
      <c r="O137" s="61">
        <v>4.3026229508196741</v>
      </c>
      <c r="P137" s="64">
        <v>13.308314912973927</v>
      </c>
      <c r="Q137" s="1">
        <v>5.4750819672131099</v>
      </c>
      <c r="R137" s="1">
        <v>12.055047036180468</v>
      </c>
      <c r="S137" s="1" t="str">
        <f>VLOOKUP(F137,'7)Transmission Capacity - App G'!$C$7:$M$23,11,FALSE)</f>
        <v>Offer  signed 27/08/2024</v>
      </c>
    </row>
    <row r="138" spans="2:19" ht="14.5" x14ac:dyDescent="0.35">
      <c r="B138" s="6" t="s">
        <v>629</v>
      </c>
      <c r="C138" s="6" t="s">
        <v>475</v>
      </c>
      <c r="D138" s="6" t="s">
        <v>140</v>
      </c>
      <c r="E138" s="6" t="s">
        <v>140</v>
      </c>
      <c r="F138" s="6" t="s">
        <v>418</v>
      </c>
      <c r="G138" s="6">
        <v>360621</v>
      </c>
      <c r="H138" s="65">
        <v>397766</v>
      </c>
      <c r="I138" s="66">
        <v>800</v>
      </c>
      <c r="J138" s="77">
        <v>15.242047106606121</v>
      </c>
      <c r="K138" s="62">
        <v>7.961782910838</v>
      </c>
      <c r="L138" s="63">
        <v>13.461782910838</v>
      </c>
      <c r="M138" s="62">
        <v>2.6844262295081971</v>
      </c>
      <c r="N138" s="82">
        <v>0.44197031039136303</v>
      </c>
      <c r="O138" s="61">
        <v>0.31765276430649858</v>
      </c>
      <c r="P138" s="64">
        <v>2.6844262295081971</v>
      </c>
      <c r="Q138" s="1">
        <v>0</v>
      </c>
      <c r="R138" s="1">
        <v>0</v>
      </c>
      <c r="S138" s="1" t="str">
        <f>VLOOKUP(F138,'7)Transmission Capacity - App G'!$C$7:$M$23,11,FALSE)</f>
        <v>N/A</v>
      </c>
    </row>
    <row r="139" spans="2:19" ht="14.5" x14ac:dyDescent="0.35">
      <c r="B139" s="6" t="s">
        <v>141</v>
      </c>
      <c r="C139" s="6" t="s">
        <v>475</v>
      </c>
      <c r="D139" s="6" t="s">
        <v>406</v>
      </c>
      <c r="E139" s="6" t="s">
        <v>406</v>
      </c>
      <c r="F139" s="6" t="s">
        <v>417</v>
      </c>
      <c r="G139" s="6">
        <v>401104</v>
      </c>
      <c r="H139" s="65">
        <v>383846</v>
      </c>
      <c r="I139" s="66">
        <v>400</v>
      </c>
      <c r="J139" s="77">
        <v>7.6210235533030604</v>
      </c>
      <c r="K139" s="62">
        <v>4.6601725109558849</v>
      </c>
      <c r="L139" s="63">
        <v>4.6601725109558849</v>
      </c>
      <c r="M139" s="62">
        <v>24.772394736842106</v>
      </c>
      <c r="N139" s="82">
        <v>8.8966261808367086</v>
      </c>
      <c r="O139" s="61">
        <v>6.3941804073714854</v>
      </c>
      <c r="P139" s="64">
        <v>4.6601725109558849</v>
      </c>
      <c r="Q139" s="1">
        <v>7.0493695441319124</v>
      </c>
      <c r="R139" s="1">
        <v>5.6473370211839224</v>
      </c>
      <c r="S139" s="1" t="str">
        <f>VLOOKUP(F139,'7)Transmission Capacity - App G'!$C$7:$M$23,11,FALSE)</f>
        <v>Offer  signed 27/08/2024</v>
      </c>
    </row>
    <row r="140" spans="2:19" ht="14.5" x14ac:dyDescent="0.35">
      <c r="B140" s="6" t="s">
        <v>142</v>
      </c>
      <c r="C140" s="6" t="s">
        <v>474</v>
      </c>
      <c r="D140" s="6" t="s">
        <v>409</v>
      </c>
      <c r="E140" s="6" t="s">
        <v>409</v>
      </c>
      <c r="F140" s="6" t="s">
        <v>257</v>
      </c>
      <c r="G140" s="6">
        <v>378312</v>
      </c>
      <c r="H140" s="65">
        <v>422726</v>
      </c>
      <c r="I140" s="66">
        <v>400</v>
      </c>
      <c r="J140" s="77">
        <v>4.572614131981835</v>
      </c>
      <c r="K140" s="62">
        <v>10.290332993332417</v>
      </c>
      <c r="L140" s="63">
        <v>15.390332993332418</v>
      </c>
      <c r="M140" s="62">
        <v>24.56577369491287</v>
      </c>
      <c r="N140" s="82">
        <v>5.9054646988432413</v>
      </c>
      <c r="O140" s="61">
        <v>4.308789289871946</v>
      </c>
      <c r="P140" s="64">
        <v>15.390332993332418</v>
      </c>
      <c r="Q140" s="1">
        <v>5.8850059912717736</v>
      </c>
      <c r="R140" s="1">
        <v>14.387242723081719</v>
      </c>
      <c r="S140" s="1" t="str">
        <f>VLOOKUP(F140,'7)Transmission Capacity - App G'!$C$7:$M$23,11,FALSE)</f>
        <v>Offer  signed 19/05/2025.</v>
      </c>
    </row>
    <row r="141" spans="2:19" ht="14.5" x14ac:dyDescent="0.35">
      <c r="B141" s="6" t="s">
        <v>143</v>
      </c>
      <c r="C141" s="6" t="s">
        <v>475</v>
      </c>
      <c r="D141" s="6" t="s">
        <v>338</v>
      </c>
      <c r="E141" s="6" t="s">
        <v>338</v>
      </c>
      <c r="F141" s="6" t="s">
        <v>489</v>
      </c>
      <c r="G141" s="6">
        <v>340240</v>
      </c>
      <c r="H141" s="65">
        <v>478314</v>
      </c>
      <c r="I141" s="66">
        <v>400</v>
      </c>
      <c r="J141" s="77">
        <v>7.6210235533030604</v>
      </c>
      <c r="K141" s="62">
        <v>5.348221194696035</v>
      </c>
      <c r="L141" s="63">
        <v>11.348221194696034</v>
      </c>
      <c r="M141" s="62">
        <v>21.037735944752498</v>
      </c>
      <c r="N141" s="82">
        <v>21.037735944752498</v>
      </c>
      <c r="O141" s="61">
        <v>19.219672131147547</v>
      </c>
      <c r="P141" s="64">
        <v>11.348221194696034</v>
      </c>
      <c r="Q141" s="1">
        <v>19.531134820562563</v>
      </c>
      <c r="R141" s="1">
        <v>10.726295054804051</v>
      </c>
      <c r="S141" s="1" t="str">
        <f>VLOOKUP(F141,'7)Transmission Capacity - App G'!$C$7:$M$23,11,FALSE)</f>
        <v>Offer signed  30/05/2025.</v>
      </c>
    </row>
    <row r="142" spans="2:19" ht="14.5" x14ac:dyDescent="0.35">
      <c r="B142" s="6" t="s">
        <v>144</v>
      </c>
      <c r="C142" s="6" t="s">
        <v>474</v>
      </c>
      <c r="D142" s="6" t="s">
        <v>404</v>
      </c>
      <c r="E142" s="6" t="s">
        <v>404</v>
      </c>
      <c r="F142" s="6" t="s">
        <v>257</v>
      </c>
      <c r="G142" s="6">
        <v>373765</v>
      </c>
      <c r="H142" s="65">
        <v>431955</v>
      </c>
      <c r="I142" s="66">
        <v>630</v>
      </c>
      <c r="J142" s="77">
        <v>7.2018672578713909</v>
      </c>
      <c r="K142" s="62">
        <v>10.547325696380765</v>
      </c>
      <c r="L142" s="63">
        <v>18.667325696380765</v>
      </c>
      <c r="M142" s="62">
        <v>18.26678556491175</v>
      </c>
      <c r="N142" s="82">
        <v>3.3084962106102895</v>
      </c>
      <c r="O142" s="61">
        <v>2.4139697322467977</v>
      </c>
      <c r="P142" s="64">
        <v>18.26678556491175</v>
      </c>
      <c r="Q142" s="1">
        <v>1.1085162189168232</v>
      </c>
      <c r="R142" s="1">
        <v>9.3680224265971646</v>
      </c>
      <c r="S142" s="1" t="str">
        <f>VLOOKUP(F142,'7)Transmission Capacity - App G'!$C$7:$M$23,11,FALSE)</f>
        <v>Offer  signed 19/05/2025.</v>
      </c>
    </row>
    <row r="143" spans="2:19" ht="14.5" x14ac:dyDescent="0.35">
      <c r="B143" s="6" t="s">
        <v>145</v>
      </c>
      <c r="C143" s="6" t="s">
        <v>475</v>
      </c>
      <c r="D143" s="6" t="s">
        <v>395</v>
      </c>
      <c r="E143" s="6" t="s">
        <v>395</v>
      </c>
      <c r="F143" s="6" t="s">
        <v>419</v>
      </c>
      <c r="G143" s="6">
        <v>378744</v>
      </c>
      <c r="H143" s="65">
        <v>387772</v>
      </c>
      <c r="I143" s="66">
        <v>400</v>
      </c>
      <c r="J143" s="77">
        <v>7.6210235533030604</v>
      </c>
      <c r="K143" s="62">
        <v>6.4151176209551011</v>
      </c>
      <c r="L143" s="63">
        <v>11.052117620955102</v>
      </c>
      <c r="M143" s="62">
        <v>31.082000000000001</v>
      </c>
      <c r="N143" s="82">
        <v>15.67543859649123</v>
      </c>
      <c r="O143" s="61">
        <v>11.266246362754609</v>
      </c>
      <c r="P143" s="64">
        <v>11.052117620955102</v>
      </c>
      <c r="Q143" s="1">
        <v>11.150824442289041</v>
      </c>
      <c r="R143" s="1">
        <v>10.828256907092197</v>
      </c>
      <c r="S143" s="1" t="str">
        <f>VLOOKUP(F143,'7)Transmission Capacity - App G'!$C$7:$M$23,11,FALSE)</f>
        <v xml:space="preserve"> Offer  signed 19/05/2025</v>
      </c>
    </row>
    <row r="144" spans="2:19" ht="14.5" x14ac:dyDescent="0.35">
      <c r="B144" s="6" t="s">
        <v>146</v>
      </c>
      <c r="C144" s="6" t="s">
        <v>475</v>
      </c>
      <c r="D144" s="6" t="s">
        <v>396</v>
      </c>
      <c r="E144" s="6" t="s">
        <v>396</v>
      </c>
      <c r="F144" s="6" t="s">
        <v>422</v>
      </c>
      <c r="G144" s="6">
        <v>391570</v>
      </c>
      <c r="H144" s="65">
        <v>387132</v>
      </c>
      <c r="I144" s="66">
        <v>400</v>
      </c>
      <c r="J144" s="77">
        <v>7.6210235533030604</v>
      </c>
      <c r="K144" s="62">
        <v>1.0999759075363968</v>
      </c>
      <c r="L144" s="63">
        <v>5.7369759075363973</v>
      </c>
      <c r="M144" s="62">
        <v>31.30426697829505</v>
      </c>
      <c r="N144" s="82">
        <v>9.0580296896086363</v>
      </c>
      <c r="O144" s="61">
        <v>6.5101842870999036</v>
      </c>
      <c r="P144" s="64">
        <v>5.7369759075363973</v>
      </c>
      <c r="Q144" s="1">
        <v>5.6165858389912717</v>
      </c>
      <c r="R144" s="1">
        <v>0.45951201676907516</v>
      </c>
      <c r="S144" s="1" t="str">
        <f>VLOOKUP(F144,'7)Transmission Capacity - App G'!$C$7:$M$23,11,FALSE)</f>
        <v>N/A</v>
      </c>
    </row>
    <row r="145" spans="2:19" ht="14.5" x14ac:dyDescent="0.35">
      <c r="B145" s="6" t="s">
        <v>147</v>
      </c>
      <c r="C145" s="6" t="s">
        <v>474</v>
      </c>
      <c r="D145" s="6" t="s">
        <v>408</v>
      </c>
      <c r="E145" s="6" t="s">
        <v>408</v>
      </c>
      <c r="F145" s="6" t="s">
        <v>492</v>
      </c>
      <c r="G145" s="6">
        <v>358235</v>
      </c>
      <c r="H145" s="65">
        <v>404898</v>
      </c>
      <c r="I145" s="66">
        <v>630</v>
      </c>
      <c r="J145" s="77">
        <v>7.2018672578713909</v>
      </c>
      <c r="K145" s="62">
        <v>2.1214418085910403</v>
      </c>
      <c r="L145" s="63">
        <v>6.1214418085910403</v>
      </c>
      <c r="M145" s="62">
        <v>18.749600000000001</v>
      </c>
      <c r="N145" s="82">
        <v>18.749600000000001</v>
      </c>
      <c r="O145" s="61">
        <v>17.668509895227011</v>
      </c>
      <c r="P145" s="64">
        <v>6.1214418085910403</v>
      </c>
      <c r="Q145" s="1">
        <v>4.1968000381765354</v>
      </c>
      <c r="R145" s="1">
        <v>3.8847592508228956</v>
      </c>
      <c r="S145" s="1" t="str">
        <f>VLOOKUP(F145,'7)Transmission Capacity - App G'!$C$7:$M$23,11,FALSE)</f>
        <v>Offer   signed  27/08/2024</v>
      </c>
    </row>
    <row r="146" spans="2:19" ht="14.5" x14ac:dyDescent="0.35">
      <c r="B146" s="6" t="s">
        <v>148</v>
      </c>
      <c r="C146" s="6" t="s">
        <v>474</v>
      </c>
      <c r="D146" s="6" t="s">
        <v>408</v>
      </c>
      <c r="E146" s="6" t="s">
        <v>408</v>
      </c>
      <c r="F146" s="6" t="s">
        <v>492</v>
      </c>
      <c r="G146" s="6">
        <v>358225</v>
      </c>
      <c r="H146" s="65">
        <v>404888</v>
      </c>
      <c r="I146" s="66">
        <v>630</v>
      </c>
      <c r="J146" s="77">
        <v>7.2018672578713909</v>
      </c>
      <c r="K146" s="62">
        <v>2.4337543630062832</v>
      </c>
      <c r="L146" s="63">
        <v>7.9737543630062824</v>
      </c>
      <c r="M146" s="62">
        <v>32.334000000000003</v>
      </c>
      <c r="N146" s="82">
        <v>8.9151176705225375</v>
      </c>
      <c r="O146" s="61">
        <v>6.5047147846332951</v>
      </c>
      <c r="P146" s="64">
        <v>7.9737543630062824</v>
      </c>
      <c r="Q146" s="1">
        <v>5.7981194564732235</v>
      </c>
      <c r="R146" s="1">
        <v>10.207149895993307</v>
      </c>
      <c r="S146" s="1" t="str">
        <f>VLOOKUP(F146,'7)Transmission Capacity - App G'!$C$7:$M$23,11,FALSE)</f>
        <v>Offer   signed  27/08/2024</v>
      </c>
    </row>
    <row r="147" spans="2:19" ht="14.5" x14ac:dyDescent="0.35">
      <c r="B147" s="6" t="s">
        <v>149</v>
      </c>
      <c r="C147" s="6" t="s">
        <v>475</v>
      </c>
      <c r="D147" s="6" t="s">
        <v>386</v>
      </c>
      <c r="E147" s="6" t="s">
        <v>386</v>
      </c>
      <c r="F147" s="6" t="s">
        <v>417</v>
      </c>
      <c r="G147" s="6">
        <v>399322</v>
      </c>
      <c r="H147" s="65">
        <v>404583</v>
      </c>
      <c r="I147" s="66">
        <v>800</v>
      </c>
      <c r="J147" s="77">
        <v>15.242047106606121</v>
      </c>
      <c r="K147" s="62">
        <v>13.478678171954884</v>
      </c>
      <c r="L147" s="63">
        <v>17.978678171954883</v>
      </c>
      <c r="M147" s="62">
        <v>7</v>
      </c>
      <c r="N147" s="82">
        <v>1.9574944071588367</v>
      </c>
      <c r="O147" s="61">
        <v>1.4344262295081966</v>
      </c>
      <c r="P147" s="64">
        <v>7</v>
      </c>
      <c r="Q147" s="1">
        <v>1.4344262295081966</v>
      </c>
      <c r="R147" s="1">
        <v>7</v>
      </c>
      <c r="S147" s="1" t="str">
        <f>VLOOKUP(F147,'7)Transmission Capacity - App G'!$C$7:$M$23,11,FALSE)</f>
        <v>Offer  signed 27/08/2024</v>
      </c>
    </row>
    <row r="148" spans="2:19" ht="14.5" x14ac:dyDescent="0.35">
      <c r="B148" s="6" t="s">
        <v>150</v>
      </c>
      <c r="C148" s="6" t="s">
        <v>474</v>
      </c>
      <c r="D148" s="6" t="s">
        <v>150</v>
      </c>
      <c r="E148" s="6" t="s">
        <v>150</v>
      </c>
      <c r="F148" s="6" t="s">
        <v>416</v>
      </c>
      <c r="G148" s="6">
        <v>393262</v>
      </c>
      <c r="H148" s="65">
        <v>404755</v>
      </c>
      <c r="I148" s="66">
        <v>400</v>
      </c>
      <c r="J148" s="77">
        <v>4.572614131981835</v>
      </c>
      <c r="K148" s="62">
        <v>14.159596184684602</v>
      </c>
      <c r="L148" s="63">
        <v>17.747402686865556</v>
      </c>
      <c r="M148" s="62">
        <v>60.997540580423035</v>
      </c>
      <c r="N148" s="82">
        <v>9.8929397686477891</v>
      </c>
      <c r="O148" s="61">
        <v>7.2181606519208401</v>
      </c>
      <c r="P148" s="64">
        <v>17.747402686865556</v>
      </c>
      <c r="Q148" s="1">
        <v>6.8406996781182707</v>
      </c>
      <c r="R148" s="1">
        <v>4.6017310636633511</v>
      </c>
      <c r="S148" s="1" t="str">
        <f>VLOOKUP(F148,'7)Transmission Capacity - App G'!$C$7:$M$23,11,FALSE)</f>
        <v>offer signed  25/04/2025</v>
      </c>
    </row>
    <row r="149" spans="2:19" ht="14.5" x14ac:dyDescent="0.35">
      <c r="B149" s="6" t="s">
        <v>151</v>
      </c>
      <c r="C149" s="6" t="s">
        <v>474</v>
      </c>
      <c r="D149" s="6" t="s">
        <v>217</v>
      </c>
      <c r="E149" s="6" t="s">
        <v>217</v>
      </c>
      <c r="F149" s="6" t="s">
        <v>414</v>
      </c>
      <c r="G149" s="6">
        <v>367171</v>
      </c>
      <c r="H149" s="65">
        <v>427130</v>
      </c>
      <c r="I149" s="66">
        <v>800</v>
      </c>
      <c r="J149" s="77">
        <v>9.1452282639636699</v>
      </c>
      <c r="K149" s="62">
        <v>4.7302928562835547</v>
      </c>
      <c r="L149" s="63">
        <v>11.76854375737093</v>
      </c>
      <c r="M149" s="62">
        <v>23.156410256410307</v>
      </c>
      <c r="N149" s="82">
        <v>4.0407158836689128</v>
      </c>
      <c r="O149" s="61">
        <v>2.9609836065573836</v>
      </c>
      <c r="P149" s="64">
        <v>11.76854375737093</v>
      </c>
      <c r="Q149" s="1">
        <v>0</v>
      </c>
      <c r="R149" s="1">
        <v>0</v>
      </c>
      <c r="S149" s="1" t="str">
        <f>VLOOKUP(F149,'7)Transmission Capacity - App G'!$C$7:$M$23,11,FALSE)</f>
        <v>Offer signed 06/06/2025.</v>
      </c>
    </row>
    <row r="150" spans="2:19" ht="14.5" x14ac:dyDescent="0.35">
      <c r="B150" s="6" t="s">
        <v>152</v>
      </c>
      <c r="C150" s="6" t="s">
        <v>475</v>
      </c>
      <c r="D150" s="6" t="s">
        <v>185</v>
      </c>
      <c r="E150" s="6" t="s">
        <v>185</v>
      </c>
      <c r="F150" s="6" t="s">
        <v>417</v>
      </c>
      <c r="G150" s="6">
        <v>401790</v>
      </c>
      <c r="H150" s="65">
        <v>395876</v>
      </c>
      <c r="I150" s="66">
        <v>400</v>
      </c>
      <c r="J150" s="77">
        <v>7.6210235533030604</v>
      </c>
      <c r="K150" s="62">
        <v>10.62786307457557</v>
      </c>
      <c r="L150" s="63">
        <v>17.015372872363127</v>
      </c>
      <c r="M150" s="62">
        <v>7.7057377049180413</v>
      </c>
      <c r="N150" s="82">
        <v>1.2686909581646437</v>
      </c>
      <c r="O150" s="61">
        <v>0.91183317167798361</v>
      </c>
      <c r="P150" s="64">
        <v>7.7057377049180413</v>
      </c>
      <c r="Q150" s="1">
        <v>0.83753637245392676</v>
      </c>
      <c r="R150" s="1">
        <v>7.0778688524590034</v>
      </c>
      <c r="S150" s="1" t="str">
        <f>VLOOKUP(F150,'7)Transmission Capacity - App G'!$C$7:$M$23,11,FALSE)</f>
        <v>Offer  signed 27/08/2024</v>
      </c>
    </row>
    <row r="151" spans="2:19" ht="14.5" x14ac:dyDescent="0.35">
      <c r="B151" s="6" t="s">
        <v>153</v>
      </c>
      <c r="C151" s="6" t="s">
        <v>474</v>
      </c>
      <c r="D151" s="6" t="s">
        <v>410</v>
      </c>
      <c r="E151" s="6" t="s">
        <v>410</v>
      </c>
      <c r="F151" s="6" t="s">
        <v>490</v>
      </c>
      <c r="G151" s="6">
        <v>342288</v>
      </c>
      <c r="H151" s="65">
        <v>430650</v>
      </c>
      <c r="I151" s="66">
        <v>630</v>
      </c>
      <c r="J151" s="77">
        <v>7.2018672578713909</v>
      </c>
      <c r="K151" s="62">
        <v>1.5056120047242523</v>
      </c>
      <c r="L151" s="63">
        <v>4.3839093741424762</v>
      </c>
      <c r="M151" s="62">
        <v>21.828220885587996</v>
      </c>
      <c r="N151" s="82">
        <v>10.569285999202236</v>
      </c>
      <c r="O151" s="61">
        <v>7.7116414435390013</v>
      </c>
      <c r="P151" s="64">
        <v>4.3839093741424762</v>
      </c>
      <c r="Q151" s="1">
        <v>0</v>
      </c>
      <c r="R151" s="1">
        <v>0</v>
      </c>
      <c r="S151" s="1" t="str">
        <f>VLOOKUP(F151,'7)Transmission Capacity - App G'!$C$7:$M$23,11,FALSE)</f>
        <v>Offer signed 30/05/2025.</v>
      </c>
    </row>
    <row r="152" spans="2:19" ht="14.5" x14ac:dyDescent="0.35">
      <c r="B152" s="6" t="s">
        <v>154</v>
      </c>
      <c r="C152" s="6" t="s">
        <v>475</v>
      </c>
      <c r="D152" s="6" t="s">
        <v>379</v>
      </c>
      <c r="E152" s="6" t="s">
        <v>379</v>
      </c>
      <c r="F152" s="6" t="s">
        <v>415</v>
      </c>
      <c r="G152" s="6">
        <v>385958</v>
      </c>
      <c r="H152" s="65">
        <v>383397</v>
      </c>
      <c r="I152" s="66">
        <v>400</v>
      </c>
      <c r="J152" s="77">
        <v>7.6210235533030604</v>
      </c>
      <c r="K152" s="62">
        <v>6.9633987108934612</v>
      </c>
      <c r="L152" s="63">
        <v>11.600398710893462</v>
      </c>
      <c r="M152" s="62">
        <v>9.7920000000000584</v>
      </c>
      <c r="N152" s="82">
        <v>1.9574944071588367</v>
      </c>
      <c r="O152" s="61">
        <v>1.4344262295081966</v>
      </c>
      <c r="P152" s="64">
        <v>9.7920000000000584</v>
      </c>
      <c r="Q152" s="1">
        <v>1.4344262295081966</v>
      </c>
      <c r="R152" s="1">
        <v>5.7680000000000575</v>
      </c>
      <c r="S152" s="1" t="str">
        <f>VLOOKUP(F152,'7)Transmission Capacity - App G'!$C$7:$M$23,11,FALSE)</f>
        <v>Offer  signed 11/03/2025</v>
      </c>
    </row>
    <row r="153" spans="2:19" ht="14.5" x14ac:dyDescent="0.35">
      <c r="B153" s="6" t="s">
        <v>155</v>
      </c>
      <c r="C153" s="6" t="s">
        <v>475</v>
      </c>
      <c r="D153" s="6" t="s">
        <v>377</v>
      </c>
      <c r="E153" s="6" t="s">
        <v>377</v>
      </c>
      <c r="F153" s="6" t="s">
        <v>490</v>
      </c>
      <c r="G153" s="6">
        <v>346186</v>
      </c>
      <c r="H153" s="65">
        <v>417486</v>
      </c>
      <c r="I153" s="66">
        <v>630</v>
      </c>
      <c r="J153" s="77">
        <v>12.00311209645232</v>
      </c>
      <c r="K153" s="62">
        <v>0</v>
      </c>
      <c r="L153" s="63">
        <v>0</v>
      </c>
      <c r="M153" s="62">
        <v>11.166802764751081</v>
      </c>
      <c r="N153" s="82">
        <v>11.166802764751081</v>
      </c>
      <c r="O153" s="61">
        <v>11.166802764751081</v>
      </c>
      <c r="P153" s="64">
        <v>0</v>
      </c>
      <c r="Q153" s="1">
        <v>5.1052631578947114</v>
      </c>
      <c r="R153" s="1">
        <v>5.1052631578947114</v>
      </c>
      <c r="S153" s="1" t="str">
        <f>VLOOKUP(F153,'7)Transmission Capacity - App G'!$C$7:$M$23,11,FALSE)</f>
        <v>Offer signed 30/05/2025.</v>
      </c>
    </row>
    <row r="154" spans="2:19" ht="14.5" x14ac:dyDescent="0.35">
      <c r="B154" s="6" t="s">
        <v>156</v>
      </c>
      <c r="C154" s="6" t="s">
        <v>474</v>
      </c>
      <c r="D154" s="6" t="s">
        <v>409</v>
      </c>
      <c r="E154" s="6" t="s">
        <v>409</v>
      </c>
      <c r="F154" s="6" t="s">
        <v>257</v>
      </c>
      <c r="G154" s="6">
        <v>382535</v>
      </c>
      <c r="H154" s="65">
        <v>422283</v>
      </c>
      <c r="I154" s="66">
        <v>800</v>
      </c>
      <c r="J154" s="77">
        <v>9.1452282639636699</v>
      </c>
      <c r="K154" s="62">
        <v>8.2232061924127642</v>
      </c>
      <c r="L154" s="63">
        <v>12.860206192412765</v>
      </c>
      <c r="M154" s="62">
        <v>29.533084210526315</v>
      </c>
      <c r="N154" s="82">
        <v>12.314319904268048</v>
      </c>
      <c r="O154" s="61">
        <v>8.9848661233993017</v>
      </c>
      <c r="P154" s="64">
        <v>12.860206192412765</v>
      </c>
      <c r="Q154" s="1">
        <v>9.5451812890749359</v>
      </c>
      <c r="R154" s="1">
        <v>9.9239267296045632</v>
      </c>
      <c r="S154" s="1" t="str">
        <f>VLOOKUP(F154,'7)Transmission Capacity - App G'!$C$7:$M$23,11,FALSE)</f>
        <v>Offer  signed 19/05/2025.</v>
      </c>
    </row>
    <row r="155" spans="2:19" ht="14.5" x14ac:dyDescent="0.35">
      <c r="B155" s="6" t="s">
        <v>157</v>
      </c>
      <c r="C155" s="6" t="s">
        <v>474</v>
      </c>
      <c r="D155" s="6" t="s">
        <v>382</v>
      </c>
      <c r="E155" s="6" t="s">
        <v>382</v>
      </c>
      <c r="F155" s="6" t="s">
        <v>416</v>
      </c>
      <c r="G155" s="6">
        <v>385907</v>
      </c>
      <c r="H155" s="65">
        <v>402469</v>
      </c>
      <c r="I155" s="66">
        <v>400</v>
      </c>
      <c r="J155" s="77">
        <v>4.572614131981835</v>
      </c>
      <c r="K155" s="62">
        <v>11.263767016326744</v>
      </c>
      <c r="L155" s="63">
        <v>15.903767016326745</v>
      </c>
      <c r="M155" s="62">
        <v>30.096</v>
      </c>
      <c r="N155" s="82">
        <v>12.546868767451135</v>
      </c>
      <c r="O155" s="61">
        <v>9.1545401629802097</v>
      </c>
      <c r="P155" s="64">
        <v>15.903767016326745</v>
      </c>
      <c r="Q155" s="1">
        <v>9.1946089611268587</v>
      </c>
      <c r="R155" s="1">
        <v>15.55201592675723</v>
      </c>
      <c r="S155" s="1" t="str">
        <f>VLOOKUP(F155,'7)Transmission Capacity - App G'!$C$7:$M$23,11,FALSE)</f>
        <v>offer signed  25/04/2025</v>
      </c>
    </row>
    <row r="156" spans="2:19" ht="14.5" x14ac:dyDescent="0.35">
      <c r="B156" s="6" t="s">
        <v>158</v>
      </c>
      <c r="C156" s="6" t="s">
        <v>475</v>
      </c>
      <c r="D156" s="6" t="s">
        <v>390</v>
      </c>
      <c r="E156" s="6" t="s">
        <v>390</v>
      </c>
      <c r="F156" s="6" t="s">
        <v>420</v>
      </c>
      <c r="G156" s="6">
        <v>374043</v>
      </c>
      <c r="H156" s="65">
        <v>410941</v>
      </c>
      <c r="I156" s="66">
        <v>400</v>
      </c>
      <c r="J156" s="77">
        <v>7.6210235533030604</v>
      </c>
      <c r="K156" s="62">
        <v>2.0701143295953308</v>
      </c>
      <c r="L156" s="63">
        <v>6.3701143295953315</v>
      </c>
      <c r="M156" s="62">
        <v>11.217948717948717</v>
      </c>
      <c r="N156" s="82">
        <v>1.9574944071588367</v>
      </c>
      <c r="O156" s="61">
        <v>1.4344262295081966</v>
      </c>
      <c r="P156" s="64">
        <v>6.3701143295953315</v>
      </c>
      <c r="Q156" s="1">
        <v>1.4344262295081966</v>
      </c>
      <c r="R156" s="1">
        <v>7.1870326814911252</v>
      </c>
      <c r="S156" s="1" t="str">
        <f>VLOOKUP(F156,'7)Transmission Capacity - App G'!$C$7:$M$23,11,FALSE)</f>
        <v>Offer signed 24/12/2024</v>
      </c>
    </row>
    <row r="157" spans="2:19" ht="14.5" x14ac:dyDescent="0.35">
      <c r="B157" s="6" t="s">
        <v>159</v>
      </c>
      <c r="C157" s="6" t="s">
        <v>475</v>
      </c>
      <c r="D157" s="6" t="s">
        <v>185</v>
      </c>
      <c r="E157" s="6" t="s">
        <v>185</v>
      </c>
      <c r="F157" s="6" t="s">
        <v>417</v>
      </c>
      <c r="G157" s="6">
        <v>398419</v>
      </c>
      <c r="H157" s="65">
        <v>395120</v>
      </c>
      <c r="I157" s="66">
        <v>800</v>
      </c>
      <c r="J157" s="77">
        <v>15.242047106606121</v>
      </c>
      <c r="K157" s="62">
        <v>0.19989731744787065</v>
      </c>
      <c r="L157" s="63">
        <v>4.8097795973512092</v>
      </c>
      <c r="M157" s="62">
        <v>15.304773577173172</v>
      </c>
      <c r="N157" s="82">
        <v>4.7156545209176777</v>
      </c>
      <c r="O157" s="61">
        <v>3.3892337536372446</v>
      </c>
      <c r="P157" s="64">
        <v>4.8097795973512092</v>
      </c>
      <c r="Q157" s="1">
        <v>3.421435499515034</v>
      </c>
      <c r="R157" s="1">
        <v>6.4801590982823871</v>
      </c>
      <c r="S157" s="1" t="str">
        <f>VLOOKUP(F157,'7)Transmission Capacity - App G'!$C$7:$M$23,11,FALSE)</f>
        <v>Offer  signed 27/08/2024</v>
      </c>
    </row>
    <row r="158" spans="2:19" ht="14.5" x14ac:dyDescent="0.35">
      <c r="B158" s="6" t="s">
        <v>160</v>
      </c>
      <c r="C158" s="6" t="s">
        <v>475</v>
      </c>
      <c r="D158" s="6" t="s">
        <v>338</v>
      </c>
      <c r="E158" s="6" t="s">
        <v>338</v>
      </c>
      <c r="F158" s="6" t="s">
        <v>489</v>
      </c>
      <c r="G158" s="6">
        <v>334234</v>
      </c>
      <c r="H158" s="65">
        <v>483827</v>
      </c>
      <c r="I158" s="66">
        <v>630</v>
      </c>
      <c r="J158" s="77">
        <v>12.00311209645232</v>
      </c>
      <c r="K158" s="62">
        <v>4.7182709042099304</v>
      </c>
      <c r="L158" s="63">
        <v>7.2182709042099304</v>
      </c>
      <c r="M158" s="62">
        <v>13.031270086503801</v>
      </c>
      <c r="N158" s="82">
        <v>13.031270086503801</v>
      </c>
      <c r="O158" s="61">
        <v>13.031270086503801</v>
      </c>
      <c r="P158" s="64">
        <v>7.2182709042099304</v>
      </c>
      <c r="Q158" s="1">
        <v>13.002558570936745</v>
      </c>
      <c r="R158" s="1">
        <v>6.7952071453162732</v>
      </c>
      <c r="S158" s="1" t="str">
        <f>VLOOKUP(F158,'7)Transmission Capacity - App G'!$C$7:$M$23,11,FALSE)</f>
        <v>Offer signed  30/05/2025.</v>
      </c>
    </row>
    <row r="159" spans="2:19" ht="14.5" x14ac:dyDescent="0.35">
      <c r="B159" s="6" t="s">
        <v>161</v>
      </c>
      <c r="C159" s="6" t="s">
        <v>475</v>
      </c>
      <c r="D159" s="6" t="s">
        <v>396</v>
      </c>
      <c r="E159" s="6" t="s">
        <v>396</v>
      </c>
      <c r="F159" s="6" t="s">
        <v>422</v>
      </c>
      <c r="G159" s="6">
        <v>395915</v>
      </c>
      <c r="H159" s="65">
        <v>387138</v>
      </c>
      <c r="I159" s="66">
        <v>630</v>
      </c>
      <c r="J159" s="77">
        <v>12.00311209645232</v>
      </c>
      <c r="K159" s="62">
        <v>12.575894845788689</v>
      </c>
      <c r="L159" s="63">
        <v>17.075894845788689</v>
      </c>
      <c r="M159" s="62">
        <v>30.012</v>
      </c>
      <c r="N159" s="82">
        <v>16.681376518218624</v>
      </c>
      <c r="O159" s="61">
        <v>11.989233753637247</v>
      </c>
      <c r="P159" s="64">
        <v>17.075894845788689</v>
      </c>
      <c r="Q159" s="1">
        <v>12.013191076624638</v>
      </c>
      <c r="R159" s="1">
        <v>15.451543366240671</v>
      </c>
      <c r="S159" s="1" t="str">
        <f>VLOOKUP(F159,'7)Transmission Capacity - App G'!$C$7:$M$23,11,FALSE)</f>
        <v>N/A</v>
      </c>
    </row>
    <row r="160" spans="2:19" ht="14.5" x14ac:dyDescent="0.35">
      <c r="B160" s="6" t="s">
        <v>162</v>
      </c>
      <c r="C160" s="6" t="s">
        <v>475</v>
      </c>
      <c r="D160" s="6" t="s">
        <v>140</v>
      </c>
      <c r="E160" s="6" t="s">
        <v>140</v>
      </c>
      <c r="F160" s="6" t="s">
        <v>418</v>
      </c>
      <c r="G160" s="6">
        <v>357489</v>
      </c>
      <c r="H160" s="65">
        <v>397336</v>
      </c>
      <c r="I160" s="66">
        <v>630</v>
      </c>
      <c r="J160" s="77">
        <v>12.00311209645232</v>
      </c>
      <c r="K160" s="62">
        <v>3.6690000000000005</v>
      </c>
      <c r="L160" s="63">
        <v>11.741884656085499</v>
      </c>
      <c r="M160" s="62">
        <v>2.6844262295081971</v>
      </c>
      <c r="N160" s="82">
        <v>0.44197031039136303</v>
      </c>
      <c r="O160" s="61">
        <v>0.31765276430649858</v>
      </c>
      <c r="P160" s="64">
        <v>2.6844262295081971</v>
      </c>
      <c r="Q160" s="1">
        <v>0</v>
      </c>
      <c r="R160" s="1">
        <v>0</v>
      </c>
      <c r="S160" s="1" t="str">
        <f>VLOOKUP(F160,'7)Transmission Capacity - App G'!$C$7:$M$23,11,FALSE)</f>
        <v>N/A</v>
      </c>
    </row>
    <row r="161" spans="2:19" ht="14.5" x14ac:dyDescent="0.35">
      <c r="B161" s="6" t="s">
        <v>163</v>
      </c>
      <c r="C161" s="6" t="s">
        <v>475</v>
      </c>
      <c r="D161" s="6" t="s">
        <v>383</v>
      </c>
      <c r="E161" s="58" t="s">
        <v>320</v>
      </c>
      <c r="F161" s="6" t="s">
        <v>489</v>
      </c>
      <c r="G161" s="6">
        <v>301743</v>
      </c>
      <c r="H161" s="65">
        <v>524532</v>
      </c>
      <c r="I161" s="66">
        <v>400</v>
      </c>
      <c r="J161" s="77">
        <v>7.6210235533030604</v>
      </c>
      <c r="K161" s="62">
        <v>13.977908667775097</v>
      </c>
      <c r="L161" s="63">
        <v>20.197908667775096</v>
      </c>
      <c r="M161" s="62">
        <v>2.4426229508196871</v>
      </c>
      <c r="N161" s="82">
        <v>0.40215924426450989</v>
      </c>
      <c r="O161" s="61">
        <v>0.28903976721629665</v>
      </c>
      <c r="P161" s="64">
        <v>2.4426229508196871</v>
      </c>
      <c r="Q161" s="1">
        <v>0</v>
      </c>
      <c r="R161" s="1">
        <v>0</v>
      </c>
      <c r="S161" s="1" t="str">
        <f>VLOOKUP(F161,'7)Transmission Capacity - App G'!$C$7:$M$23,11,FALSE)</f>
        <v>Offer signed  30/05/2025.</v>
      </c>
    </row>
    <row r="162" spans="2:19" ht="14.5" x14ac:dyDescent="0.35">
      <c r="B162" s="6" t="s">
        <v>164</v>
      </c>
      <c r="C162" s="6" t="s">
        <v>475</v>
      </c>
      <c r="D162" s="6" t="s">
        <v>383</v>
      </c>
      <c r="E162" s="58" t="s">
        <v>320</v>
      </c>
      <c r="F162" s="6" t="s">
        <v>489</v>
      </c>
      <c r="G162" s="6">
        <v>301429</v>
      </c>
      <c r="H162" s="65">
        <v>525527</v>
      </c>
      <c r="I162" s="66">
        <v>630</v>
      </c>
      <c r="J162" s="77">
        <v>12.00311209645232</v>
      </c>
      <c r="K162" s="62">
        <v>13.977908667775097</v>
      </c>
      <c r="L162" s="63">
        <v>20.197908667775096</v>
      </c>
      <c r="M162" s="62">
        <v>7</v>
      </c>
      <c r="N162" s="82">
        <v>1.9574944071588367</v>
      </c>
      <c r="O162" s="61">
        <v>1.4344262295081966</v>
      </c>
      <c r="P162" s="64">
        <v>7</v>
      </c>
      <c r="Q162" s="1">
        <v>0</v>
      </c>
      <c r="R162" s="1">
        <v>0</v>
      </c>
      <c r="S162" s="1" t="str">
        <f>VLOOKUP(F162,'7)Transmission Capacity - App G'!$C$7:$M$23,11,FALSE)</f>
        <v>Offer signed  30/05/2025.</v>
      </c>
    </row>
    <row r="163" spans="2:19" ht="14.5" x14ac:dyDescent="0.35">
      <c r="B163" s="6" t="s">
        <v>165</v>
      </c>
      <c r="C163" s="6" t="s">
        <v>474</v>
      </c>
      <c r="D163" s="6" t="s">
        <v>77</v>
      </c>
      <c r="E163" s="6" t="s">
        <v>77</v>
      </c>
      <c r="F163" s="6" t="s">
        <v>414</v>
      </c>
      <c r="G163" s="6">
        <v>384370</v>
      </c>
      <c r="H163" s="65">
        <v>410583</v>
      </c>
      <c r="I163" s="66">
        <v>400</v>
      </c>
      <c r="J163" s="77">
        <v>4.572614131981835</v>
      </c>
      <c r="K163" s="62">
        <v>7.0000480129079428</v>
      </c>
      <c r="L163" s="63">
        <v>10.500048012907943</v>
      </c>
      <c r="M163" s="62">
        <v>22.919</v>
      </c>
      <c r="N163" s="82">
        <v>9.6911846828879131</v>
      </c>
      <c r="O163" s="61">
        <v>7.0709545983701982</v>
      </c>
      <c r="P163" s="64">
        <v>10.500048012907943</v>
      </c>
      <c r="Q163" s="1">
        <v>7.0424649936886512</v>
      </c>
      <c r="R163" s="1">
        <v>7.703510403927524</v>
      </c>
      <c r="S163" s="1" t="str">
        <f>VLOOKUP(F163,'7)Transmission Capacity - App G'!$C$7:$M$23,11,FALSE)</f>
        <v>Offer signed 06/06/2025.</v>
      </c>
    </row>
    <row r="164" spans="2:19" ht="14.5" x14ac:dyDescent="0.35">
      <c r="B164" s="6" t="s">
        <v>166</v>
      </c>
      <c r="C164" s="6" t="s">
        <v>474</v>
      </c>
      <c r="D164" s="6" t="s">
        <v>399</v>
      </c>
      <c r="E164" s="6" t="s">
        <v>399</v>
      </c>
      <c r="F164" s="6" t="s">
        <v>420</v>
      </c>
      <c r="G164" s="6">
        <v>382793</v>
      </c>
      <c r="H164" s="65">
        <v>410428</v>
      </c>
      <c r="I164" s="66">
        <v>400</v>
      </c>
      <c r="J164" s="77">
        <v>4.572614131981835</v>
      </c>
      <c r="K164" s="62">
        <v>5.9047570876400286</v>
      </c>
      <c r="L164" s="63">
        <v>5.9047570876400286</v>
      </c>
      <c r="M164" s="62">
        <v>7.0899969112116317</v>
      </c>
      <c r="N164" s="82">
        <v>1.9574944071588367</v>
      </c>
      <c r="O164" s="61">
        <v>1.4344262295081966</v>
      </c>
      <c r="P164" s="64">
        <v>5.9047570876400286</v>
      </c>
      <c r="Q164" s="1">
        <v>1.4344262295081966</v>
      </c>
      <c r="R164" s="1">
        <v>2.6949644824713879</v>
      </c>
      <c r="S164" s="1" t="str">
        <f>VLOOKUP(F164,'7)Transmission Capacity - App G'!$C$7:$M$23,11,FALSE)</f>
        <v>Offer signed 24/12/2024</v>
      </c>
    </row>
    <row r="165" spans="2:19" ht="14.5" x14ac:dyDescent="0.35">
      <c r="B165" s="6" t="s">
        <v>167</v>
      </c>
      <c r="C165" s="6" t="s">
        <v>474</v>
      </c>
      <c r="D165" s="6" t="s">
        <v>64</v>
      </c>
      <c r="E165" s="6" t="s">
        <v>64</v>
      </c>
      <c r="F165" s="6" t="s">
        <v>414</v>
      </c>
      <c r="G165" s="6">
        <v>385349</v>
      </c>
      <c r="H165" s="65">
        <v>433821</v>
      </c>
      <c r="I165" s="66">
        <v>400</v>
      </c>
      <c r="J165" s="77">
        <v>4.572614131981835</v>
      </c>
      <c r="K165" s="62">
        <v>9.2745472685687353</v>
      </c>
      <c r="L165" s="63">
        <v>18.484547268568736</v>
      </c>
      <c r="M165" s="62">
        <v>29.228249999999999</v>
      </c>
      <c r="N165" s="82">
        <v>8.6156362185879551</v>
      </c>
      <c r="O165" s="61">
        <v>6.286204889406287</v>
      </c>
      <c r="P165" s="64">
        <v>18.484547268568736</v>
      </c>
      <c r="Q165" s="1">
        <v>0</v>
      </c>
      <c r="R165" s="1">
        <v>0</v>
      </c>
      <c r="S165" s="1" t="str">
        <f>VLOOKUP(F165,'7)Transmission Capacity - App G'!$C$7:$M$23,11,FALSE)</f>
        <v>Offer signed 06/06/2025.</v>
      </c>
    </row>
    <row r="166" spans="2:19" ht="14.5" x14ac:dyDescent="0.35">
      <c r="B166" s="6" t="s">
        <v>168</v>
      </c>
      <c r="C166" s="6" t="s">
        <v>474</v>
      </c>
      <c r="D166" s="6" t="s">
        <v>411</v>
      </c>
      <c r="E166" s="6" t="s">
        <v>411</v>
      </c>
      <c r="F166" s="6" t="s">
        <v>422</v>
      </c>
      <c r="G166" s="6">
        <v>387623</v>
      </c>
      <c r="H166" s="65">
        <v>391345</v>
      </c>
      <c r="I166" s="66">
        <v>630</v>
      </c>
      <c r="J166" s="77">
        <v>7.2018672578713909</v>
      </c>
      <c r="K166" s="62">
        <v>1.1943186692755035</v>
      </c>
      <c r="L166" s="63">
        <v>1.1943186692755035</v>
      </c>
      <c r="M166" s="62">
        <v>29.549666666666671</v>
      </c>
      <c r="N166" s="82">
        <v>9.6379736737136028</v>
      </c>
      <c r="O166" s="61">
        <v>7.0321303841676386</v>
      </c>
      <c r="P166" s="64">
        <v>1.1943186692755035</v>
      </c>
      <c r="Q166" s="1">
        <v>7.1221352322279783</v>
      </c>
      <c r="R166" s="1">
        <v>0</v>
      </c>
      <c r="S166" s="1" t="str">
        <f>VLOOKUP(F166,'7)Transmission Capacity - App G'!$C$7:$M$23,11,FALSE)</f>
        <v>N/A</v>
      </c>
    </row>
    <row r="167" spans="2:19" ht="14.5" x14ac:dyDescent="0.35">
      <c r="B167" s="6" t="s">
        <v>169</v>
      </c>
      <c r="C167" s="6" t="s">
        <v>474</v>
      </c>
      <c r="D167" s="6" t="s">
        <v>411</v>
      </c>
      <c r="E167" s="6" t="s">
        <v>411</v>
      </c>
      <c r="F167" s="6" t="s">
        <v>422</v>
      </c>
      <c r="G167" s="6">
        <v>388860</v>
      </c>
      <c r="H167" s="65">
        <v>391967</v>
      </c>
      <c r="I167" s="66">
        <v>400</v>
      </c>
      <c r="J167" s="77">
        <v>4.572614131981835</v>
      </c>
      <c r="K167" s="62">
        <v>1.1147401976527718</v>
      </c>
      <c r="L167" s="63">
        <v>1.1943186692755035</v>
      </c>
      <c r="M167" s="62">
        <v>24.142666666666663</v>
      </c>
      <c r="N167" s="82">
        <v>4.557638611886718</v>
      </c>
      <c r="O167" s="61">
        <v>3.3253783469150182</v>
      </c>
      <c r="P167" s="64">
        <v>1.1943186692755035</v>
      </c>
      <c r="Q167" s="1">
        <v>3.0680898289214014</v>
      </c>
      <c r="R167" s="1">
        <v>0</v>
      </c>
      <c r="S167" s="1" t="str">
        <f>VLOOKUP(F167,'7)Transmission Capacity - App G'!$C$7:$M$23,11,FALSE)</f>
        <v>N/A</v>
      </c>
    </row>
    <row r="168" spans="2:19" ht="14.5" x14ac:dyDescent="0.35">
      <c r="B168" s="6" t="s">
        <v>170</v>
      </c>
      <c r="C168" s="6" t="s">
        <v>475</v>
      </c>
      <c r="D168" s="6" t="s">
        <v>257</v>
      </c>
      <c r="E168" s="6" t="s">
        <v>257</v>
      </c>
      <c r="F168" s="6" t="s">
        <v>257</v>
      </c>
      <c r="G168" s="6">
        <v>381025</v>
      </c>
      <c r="H168" s="65">
        <v>469428</v>
      </c>
      <c r="I168" s="66">
        <v>630</v>
      </c>
      <c r="J168" s="77">
        <v>12.00311209645232</v>
      </c>
      <c r="K168" s="62">
        <v>0.21453089022922844</v>
      </c>
      <c r="L168" s="63">
        <v>8.2145308902292289</v>
      </c>
      <c r="M168" s="62">
        <v>12.545697689953688</v>
      </c>
      <c r="N168" s="82">
        <v>12.545697689953688</v>
      </c>
      <c r="O168" s="61">
        <v>12.545697689953688</v>
      </c>
      <c r="P168" s="64">
        <v>8.2145308902292289</v>
      </c>
      <c r="Q168" s="1">
        <v>13.297226130845253</v>
      </c>
      <c r="R168" s="1">
        <v>8.3366572859713912</v>
      </c>
      <c r="S168" s="1" t="str">
        <f>VLOOKUP(F168,'7)Transmission Capacity - App G'!$C$7:$M$23,11,FALSE)</f>
        <v>Offer  signed 19/05/2025.</v>
      </c>
    </row>
    <row r="169" spans="2:19" ht="14.5" x14ac:dyDescent="0.35">
      <c r="B169" s="6" t="s">
        <v>171</v>
      </c>
      <c r="C169" s="6" t="s">
        <v>475</v>
      </c>
      <c r="D169" s="6" t="s">
        <v>122</v>
      </c>
      <c r="E169" s="6" t="s">
        <v>122</v>
      </c>
      <c r="F169" s="6" t="s">
        <v>489</v>
      </c>
      <c r="G169" s="6">
        <v>298465</v>
      </c>
      <c r="H169" s="65">
        <v>517239</v>
      </c>
      <c r="I169" s="66">
        <v>630</v>
      </c>
      <c r="J169" s="77">
        <v>12.00311209645232</v>
      </c>
      <c r="K169" s="62">
        <v>14.252551221898466</v>
      </c>
      <c r="L169" s="63">
        <v>18.389551221898465</v>
      </c>
      <c r="M169" s="62">
        <v>24.837526315789471</v>
      </c>
      <c r="N169" s="82">
        <v>11.572604588394061</v>
      </c>
      <c r="O169" s="61">
        <v>8.3174587778855464</v>
      </c>
      <c r="P169" s="64">
        <v>18.389551221898465</v>
      </c>
      <c r="Q169" s="1">
        <v>9.1009699321047517</v>
      </c>
      <c r="R169" s="1">
        <v>17.103864947279391</v>
      </c>
      <c r="S169" s="1" t="str">
        <f>VLOOKUP(F169,'7)Transmission Capacity - App G'!$C$7:$M$23,11,FALSE)</f>
        <v>Offer signed  30/05/2025.</v>
      </c>
    </row>
    <row r="170" spans="2:19" ht="14.5" x14ac:dyDescent="0.35">
      <c r="B170" s="6" t="s">
        <v>172</v>
      </c>
      <c r="C170" s="6" t="s">
        <v>474</v>
      </c>
      <c r="D170" s="6" t="s">
        <v>386</v>
      </c>
      <c r="E170" s="6" t="s">
        <v>386</v>
      </c>
      <c r="F170" s="6" t="s">
        <v>417</v>
      </c>
      <c r="G170" s="6">
        <v>397310</v>
      </c>
      <c r="H170" s="65">
        <v>399981</v>
      </c>
      <c r="I170" s="66">
        <v>600</v>
      </c>
      <c r="J170" s="77">
        <v>6.8589211979727542</v>
      </c>
      <c r="K170" s="62">
        <v>9.017376480245634</v>
      </c>
      <c r="L170" s="63">
        <v>13.654376480245634</v>
      </c>
      <c r="M170" s="62">
        <v>7</v>
      </c>
      <c r="N170" s="82">
        <v>1.9574944071588367</v>
      </c>
      <c r="O170" s="61">
        <v>1.4344262295081966</v>
      </c>
      <c r="P170" s="64">
        <v>7</v>
      </c>
      <c r="Q170" s="1">
        <v>1.4344262295081966</v>
      </c>
      <c r="R170" s="1">
        <v>7</v>
      </c>
      <c r="S170" s="1" t="str">
        <f>VLOOKUP(F170,'7)Transmission Capacity - App G'!$C$7:$M$23,11,FALSE)</f>
        <v>Offer  signed 27/08/2024</v>
      </c>
    </row>
    <row r="171" spans="2:19" ht="14.5" x14ac:dyDescent="0.35">
      <c r="B171" s="6" t="s">
        <v>173</v>
      </c>
      <c r="C171" s="6" t="s">
        <v>474</v>
      </c>
      <c r="D171" s="6" t="s">
        <v>286</v>
      </c>
      <c r="E171" s="6" t="s">
        <v>286</v>
      </c>
      <c r="F171" s="6" t="s">
        <v>416</v>
      </c>
      <c r="G171" s="6">
        <v>393433</v>
      </c>
      <c r="H171" s="65">
        <v>407129</v>
      </c>
      <c r="I171" s="66">
        <v>400</v>
      </c>
      <c r="J171" s="77">
        <v>4.572614131981835</v>
      </c>
      <c r="K171" s="62">
        <v>4.6323523631035002</v>
      </c>
      <c r="L171" s="63">
        <v>14.56398792741539</v>
      </c>
      <c r="M171" s="62">
        <v>0</v>
      </c>
      <c r="N171" s="82">
        <v>0</v>
      </c>
      <c r="O171" s="61">
        <v>0</v>
      </c>
      <c r="P171" s="64">
        <v>0</v>
      </c>
      <c r="Q171" s="1">
        <v>0</v>
      </c>
      <c r="R171" s="1">
        <v>0</v>
      </c>
      <c r="S171" s="1" t="str">
        <f>VLOOKUP(F171,'7)Transmission Capacity - App G'!$C$7:$M$23,11,FALSE)</f>
        <v>offer signed  25/04/2025</v>
      </c>
    </row>
    <row r="172" spans="2:19" ht="14.5" x14ac:dyDescent="0.35">
      <c r="B172" s="6" t="s">
        <v>174</v>
      </c>
      <c r="C172" s="6" t="s">
        <v>474</v>
      </c>
      <c r="D172" s="6" t="s">
        <v>77</v>
      </c>
      <c r="E172" s="6" t="s">
        <v>77</v>
      </c>
      <c r="F172" s="6" t="s">
        <v>414</v>
      </c>
      <c r="G172" s="6">
        <v>385429</v>
      </c>
      <c r="H172" s="65">
        <v>410369</v>
      </c>
      <c r="I172" s="66">
        <v>630</v>
      </c>
      <c r="J172" s="77">
        <v>7.2018672578713909</v>
      </c>
      <c r="K172" s="62">
        <v>5.2236000000000011</v>
      </c>
      <c r="L172" s="63">
        <v>7.2977759715973853</v>
      </c>
      <c r="M172" s="62">
        <v>15.869650762420077</v>
      </c>
      <c r="N172" s="82">
        <v>2.5738332668528137</v>
      </c>
      <c r="O172" s="61">
        <v>1.8779394644935983</v>
      </c>
      <c r="P172" s="64">
        <v>7.2977759715973853</v>
      </c>
      <c r="Q172" s="1">
        <v>1.2884580578968097</v>
      </c>
      <c r="R172" s="1">
        <v>0</v>
      </c>
      <c r="S172" s="1" t="str">
        <f>VLOOKUP(F172,'7)Transmission Capacity - App G'!$C$7:$M$23,11,FALSE)</f>
        <v>Offer signed 06/06/2025.</v>
      </c>
    </row>
    <row r="173" spans="2:19" ht="14.5" x14ac:dyDescent="0.35">
      <c r="B173" s="6" t="s">
        <v>175</v>
      </c>
      <c r="C173" s="6" t="s">
        <v>474</v>
      </c>
      <c r="D173" s="6" t="s">
        <v>379</v>
      </c>
      <c r="E173" s="6" t="s">
        <v>379</v>
      </c>
      <c r="F173" s="6" t="s">
        <v>415</v>
      </c>
      <c r="G173" s="6">
        <v>385731</v>
      </c>
      <c r="H173" s="65">
        <v>388090</v>
      </c>
      <c r="I173" s="66">
        <v>400</v>
      </c>
      <c r="J173" s="77">
        <v>4.572614131981835</v>
      </c>
      <c r="K173" s="62">
        <v>4.5549109137476353</v>
      </c>
      <c r="L173" s="63">
        <v>12.054910913747635</v>
      </c>
      <c r="M173" s="62">
        <v>9.7920000000000584</v>
      </c>
      <c r="N173" s="82">
        <v>1.9574944071588367</v>
      </c>
      <c r="O173" s="61">
        <v>1.4344262295081966</v>
      </c>
      <c r="P173" s="64">
        <v>9.7920000000000584</v>
      </c>
      <c r="Q173" s="1">
        <v>1.4344262295081966</v>
      </c>
      <c r="R173" s="1">
        <v>5.7680000000000575</v>
      </c>
      <c r="S173" s="1" t="str">
        <f>VLOOKUP(F173,'7)Transmission Capacity - App G'!$C$7:$M$23,11,FALSE)</f>
        <v>Offer  signed 11/03/2025</v>
      </c>
    </row>
    <row r="174" spans="2:19" ht="14.5" x14ac:dyDescent="0.35">
      <c r="B174" s="6" t="s">
        <v>176</v>
      </c>
      <c r="C174" s="6" t="s">
        <v>475</v>
      </c>
      <c r="D174" s="6" t="s">
        <v>394</v>
      </c>
      <c r="E174" s="6" t="s">
        <v>394</v>
      </c>
      <c r="F174" s="6" t="s">
        <v>490</v>
      </c>
      <c r="G174" s="6">
        <v>358020</v>
      </c>
      <c r="H174" s="65">
        <v>427270</v>
      </c>
      <c r="I174" s="66">
        <v>400</v>
      </c>
      <c r="J174" s="77">
        <v>7.6210235533030604</v>
      </c>
      <c r="K174" s="62">
        <v>3.090787892802993</v>
      </c>
      <c r="L174" s="63">
        <v>7.7277878928029935</v>
      </c>
      <c r="M174" s="62">
        <v>22.868726315789473</v>
      </c>
      <c r="N174" s="82">
        <v>5.4048582995951406</v>
      </c>
      <c r="O174" s="61">
        <v>3.8845780795344318</v>
      </c>
      <c r="P174" s="64">
        <v>7.7277878928029935</v>
      </c>
      <c r="Q174" s="1">
        <v>3.7036857419980604</v>
      </c>
      <c r="R174" s="1">
        <v>4.1260003395497016</v>
      </c>
      <c r="S174" s="1" t="str">
        <f>VLOOKUP(F174,'7)Transmission Capacity - App G'!$C$7:$M$23,11,FALSE)</f>
        <v>Offer signed 30/05/2025.</v>
      </c>
    </row>
    <row r="175" spans="2:19" ht="14.5" x14ac:dyDescent="0.35">
      <c r="B175" s="6" t="s">
        <v>177</v>
      </c>
      <c r="C175" s="6" t="s">
        <v>475</v>
      </c>
      <c r="D175" s="6" t="s">
        <v>400</v>
      </c>
      <c r="E175" s="6" t="s">
        <v>400</v>
      </c>
      <c r="F175" s="6" t="s">
        <v>420</v>
      </c>
      <c r="G175" s="6">
        <v>373466</v>
      </c>
      <c r="H175" s="65">
        <v>403748</v>
      </c>
      <c r="I175" s="66">
        <v>400</v>
      </c>
      <c r="J175" s="77">
        <v>7.6210235533030604</v>
      </c>
      <c r="K175" s="62">
        <v>0</v>
      </c>
      <c r="L175" s="63">
        <v>5.7132702231970995</v>
      </c>
      <c r="M175" s="62">
        <v>7</v>
      </c>
      <c r="N175" s="82">
        <v>1.9574944071588367</v>
      </c>
      <c r="O175" s="61">
        <v>1.4344262295081966</v>
      </c>
      <c r="P175" s="64">
        <v>5.7132702231970995</v>
      </c>
      <c r="Q175" s="1">
        <v>1.4344262295081966</v>
      </c>
      <c r="R175" s="1">
        <v>7</v>
      </c>
      <c r="S175" s="1" t="str">
        <f>VLOOKUP(F175,'7)Transmission Capacity - App G'!$C$7:$M$23,11,FALSE)</f>
        <v>Offer signed 24/12/2024</v>
      </c>
    </row>
    <row r="176" spans="2:19" ht="14.5" x14ac:dyDescent="0.35">
      <c r="B176" s="6" t="s">
        <v>178</v>
      </c>
      <c r="C176" s="6" t="s">
        <v>475</v>
      </c>
      <c r="D176" s="6" t="s">
        <v>400</v>
      </c>
      <c r="E176" s="6" t="s">
        <v>400</v>
      </c>
      <c r="F176" s="6" t="s">
        <v>420</v>
      </c>
      <c r="G176" s="6">
        <v>373476</v>
      </c>
      <c r="H176" s="65">
        <v>403758</v>
      </c>
      <c r="I176" s="66">
        <v>400</v>
      </c>
      <c r="J176" s="77">
        <v>7.6210235533030604</v>
      </c>
      <c r="K176" s="62">
        <v>0</v>
      </c>
      <c r="L176" s="63">
        <v>0.60940183428668959</v>
      </c>
      <c r="M176" s="62">
        <v>6.1239471539620389</v>
      </c>
      <c r="N176" s="82">
        <v>1.9574944071588367</v>
      </c>
      <c r="O176" s="61">
        <v>1.4344262295081966</v>
      </c>
      <c r="P176" s="64">
        <v>0.60940183428668959</v>
      </c>
      <c r="Q176" s="1">
        <v>1.4344262295081966</v>
      </c>
      <c r="R176" s="1">
        <v>0.95096477272310587</v>
      </c>
      <c r="S176" s="1" t="str">
        <f>VLOOKUP(F176,'7)Transmission Capacity - App G'!$C$7:$M$23,11,FALSE)</f>
        <v>Offer signed 24/12/2024</v>
      </c>
    </row>
    <row r="177" spans="2:19" ht="14.5" x14ac:dyDescent="0.35">
      <c r="B177" s="6" t="s">
        <v>179</v>
      </c>
      <c r="C177" s="6" t="s">
        <v>475</v>
      </c>
      <c r="D177" s="6" t="s">
        <v>389</v>
      </c>
      <c r="E177" s="6" t="s">
        <v>389</v>
      </c>
      <c r="F177" s="6" t="s">
        <v>420</v>
      </c>
      <c r="G177" s="6">
        <v>363389</v>
      </c>
      <c r="H177" s="65">
        <v>403254</v>
      </c>
      <c r="I177" s="66">
        <v>630</v>
      </c>
      <c r="J177" s="77">
        <v>12.00311209645232</v>
      </c>
      <c r="K177" s="62">
        <v>9.0846066769144329</v>
      </c>
      <c r="L177" s="63">
        <v>14.926110788040916</v>
      </c>
      <c r="M177" s="62">
        <v>2.6844262295081971</v>
      </c>
      <c r="N177" s="82">
        <v>0.44197031039136303</v>
      </c>
      <c r="O177" s="61">
        <v>0.31765276430649858</v>
      </c>
      <c r="P177" s="64">
        <v>2.6844262295081971</v>
      </c>
      <c r="Q177" s="1">
        <v>0.31765276430649858</v>
      </c>
      <c r="R177" s="1">
        <v>0</v>
      </c>
      <c r="S177" s="1" t="str">
        <f>VLOOKUP(F177,'7)Transmission Capacity - App G'!$C$7:$M$23,11,FALSE)</f>
        <v>Offer signed 24/12/2024</v>
      </c>
    </row>
    <row r="178" spans="2:19" ht="14.5" x14ac:dyDescent="0.35">
      <c r="B178" s="6" t="s">
        <v>180</v>
      </c>
      <c r="C178" s="6" t="s">
        <v>474</v>
      </c>
      <c r="D178" s="6" t="s">
        <v>81</v>
      </c>
      <c r="E178" s="6" t="s">
        <v>81</v>
      </c>
      <c r="F178" s="6" t="s">
        <v>416</v>
      </c>
      <c r="G178" s="6">
        <v>390287</v>
      </c>
      <c r="H178" s="65">
        <v>402592</v>
      </c>
      <c r="I178" s="66">
        <v>630</v>
      </c>
      <c r="J178" s="77">
        <v>7.2018672578713909</v>
      </c>
      <c r="K178" s="62">
        <v>3.6013478277573938</v>
      </c>
      <c r="L178" s="63">
        <v>3.6013478277573938</v>
      </c>
      <c r="M178" s="62">
        <v>27.045736842105264</v>
      </c>
      <c r="N178" s="82">
        <v>7.3510969285999233</v>
      </c>
      <c r="O178" s="61">
        <v>5.3635622817229365</v>
      </c>
      <c r="P178" s="64">
        <v>3.6013478277573938</v>
      </c>
      <c r="Q178" s="1">
        <v>1.3649180327868842</v>
      </c>
      <c r="R178" s="1">
        <v>0</v>
      </c>
      <c r="S178" s="1" t="str">
        <f>VLOOKUP(F178,'7)Transmission Capacity - App G'!$C$7:$M$23,11,FALSE)</f>
        <v>offer signed  25/04/2025</v>
      </c>
    </row>
    <row r="179" spans="2:19" ht="14.5" x14ac:dyDescent="0.35">
      <c r="B179" s="6" t="s">
        <v>181</v>
      </c>
      <c r="C179" s="6" t="s">
        <v>475</v>
      </c>
      <c r="D179" s="6" t="s">
        <v>385</v>
      </c>
      <c r="E179" s="6" t="s">
        <v>385</v>
      </c>
      <c r="F179" s="6" t="s">
        <v>490</v>
      </c>
      <c r="G179" s="6">
        <v>352311</v>
      </c>
      <c r="H179" s="65">
        <v>429141</v>
      </c>
      <c r="I179" s="66">
        <v>400</v>
      </c>
      <c r="J179" s="77">
        <v>7.6210235533030604</v>
      </c>
      <c r="K179" s="62">
        <v>7.6786203306154874</v>
      </c>
      <c r="L179" s="63">
        <v>11.815620330615488</v>
      </c>
      <c r="M179" s="62">
        <v>11.217948717948717</v>
      </c>
      <c r="N179" s="82">
        <v>1.9574944071588367</v>
      </c>
      <c r="O179" s="61">
        <v>1.4344262295081966</v>
      </c>
      <c r="P179" s="64">
        <v>11.217948717948717</v>
      </c>
      <c r="Q179" s="1">
        <v>1.4344262295081966</v>
      </c>
      <c r="R179" s="1">
        <v>11.217948717948717</v>
      </c>
      <c r="S179" s="1" t="str">
        <f>VLOOKUP(F179,'7)Transmission Capacity - App G'!$C$7:$M$23,11,FALSE)</f>
        <v>Offer signed 30/05/2025.</v>
      </c>
    </row>
    <row r="180" spans="2:19" ht="14.5" x14ac:dyDescent="0.35">
      <c r="B180" s="6" t="s">
        <v>182</v>
      </c>
      <c r="C180" s="6" t="s">
        <v>475</v>
      </c>
      <c r="D180" s="6" t="s">
        <v>399</v>
      </c>
      <c r="E180" s="6" t="s">
        <v>399</v>
      </c>
      <c r="F180" s="6" t="s">
        <v>420</v>
      </c>
      <c r="G180" s="6">
        <v>378620</v>
      </c>
      <c r="H180" s="65">
        <v>416362</v>
      </c>
      <c r="I180" s="66">
        <v>630</v>
      </c>
      <c r="J180" s="77">
        <v>12.00311209645232</v>
      </c>
      <c r="K180" s="62">
        <v>4.9110053558198192</v>
      </c>
      <c r="L180" s="63">
        <v>8.4110053558198192</v>
      </c>
      <c r="M180" s="62">
        <v>11.217948717948717</v>
      </c>
      <c r="N180" s="82">
        <v>1.9574944071588367</v>
      </c>
      <c r="O180" s="61">
        <v>1.4344262295081966</v>
      </c>
      <c r="P180" s="64">
        <v>8.4110053558198192</v>
      </c>
      <c r="Q180" s="1">
        <v>1.4344262295081966</v>
      </c>
      <c r="R180" s="1">
        <v>6.5258023406194106</v>
      </c>
      <c r="S180" s="1" t="str">
        <f>VLOOKUP(F180,'7)Transmission Capacity - App G'!$C$7:$M$23,11,FALSE)</f>
        <v>Offer signed 24/12/2024</v>
      </c>
    </row>
    <row r="181" spans="2:19" ht="14.5" x14ac:dyDescent="0.35">
      <c r="B181" s="6" t="s">
        <v>183</v>
      </c>
      <c r="C181" s="6" t="s">
        <v>474</v>
      </c>
      <c r="D181" s="6" t="s">
        <v>386</v>
      </c>
      <c r="E181" s="6" t="s">
        <v>386</v>
      </c>
      <c r="F181" s="6" t="s">
        <v>417</v>
      </c>
      <c r="G181" s="6">
        <v>394658</v>
      </c>
      <c r="H181" s="65">
        <v>400360</v>
      </c>
      <c r="I181" s="66">
        <v>630</v>
      </c>
      <c r="J181" s="77">
        <v>7.2018672578713909</v>
      </c>
      <c r="K181" s="62">
        <v>6.1772884928516234</v>
      </c>
      <c r="L181" s="63">
        <v>9.6772884928516234</v>
      </c>
      <c r="M181" s="62">
        <v>7</v>
      </c>
      <c r="N181" s="82">
        <v>1.9574944071588367</v>
      </c>
      <c r="O181" s="61">
        <v>1.4344262295081966</v>
      </c>
      <c r="P181" s="64">
        <v>7</v>
      </c>
      <c r="Q181" s="1">
        <v>1.4344262295081966</v>
      </c>
      <c r="R181" s="1">
        <v>7</v>
      </c>
      <c r="S181" s="1" t="str">
        <f>VLOOKUP(F181,'7)Transmission Capacity - App G'!$C$7:$M$23,11,FALSE)</f>
        <v>Offer  signed 27/08/2024</v>
      </c>
    </row>
    <row r="182" spans="2:19" ht="14.5" x14ac:dyDescent="0.35">
      <c r="B182" s="6" t="s">
        <v>184</v>
      </c>
      <c r="C182" s="6" t="s">
        <v>475</v>
      </c>
      <c r="D182" s="6" t="s">
        <v>380</v>
      </c>
      <c r="E182" s="58" t="s">
        <v>443</v>
      </c>
      <c r="F182" s="6" t="s">
        <v>491</v>
      </c>
      <c r="G182" s="6">
        <v>345810</v>
      </c>
      <c r="H182" s="65">
        <v>538827</v>
      </c>
      <c r="I182" s="66">
        <v>630</v>
      </c>
      <c r="J182" s="77">
        <v>12.00311209645232</v>
      </c>
      <c r="K182" s="62">
        <v>10.247815161150859</v>
      </c>
      <c r="L182" s="63">
        <v>17.026462417400168</v>
      </c>
      <c r="M182" s="62">
        <v>20.186947057990686</v>
      </c>
      <c r="N182" s="82">
        <v>20.186947057990686</v>
      </c>
      <c r="O182" s="61">
        <v>16.500678952473329</v>
      </c>
      <c r="P182" s="64">
        <v>17.026462417400168</v>
      </c>
      <c r="Q182" s="1">
        <v>17.250339476236665</v>
      </c>
      <c r="R182" s="1">
        <v>13.373584247290175</v>
      </c>
      <c r="S182" s="1" t="str">
        <f>VLOOKUP(F182,'7)Transmission Capacity - App G'!$C$7:$M$23,11,FALSE)</f>
        <v>Offer signed  30/05/2025.</v>
      </c>
    </row>
    <row r="183" spans="2:19" ht="14.5" x14ac:dyDescent="0.35">
      <c r="B183" s="6" t="s">
        <v>185</v>
      </c>
      <c r="C183" s="6" t="s">
        <v>474</v>
      </c>
      <c r="D183" s="6" t="s">
        <v>185</v>
      </c>
      <c r="E183" s="6" t="s">
        <v>185</v>
      </c>
      <c r="F183" s="6" t="s">
        <v>417</v>
      </c>
      <c r="G183" s="6">
        <v>395215</v>
      </c>
      <c r="H183" s="65">
        <v>395126</v>
      </c>
      <c r="I183" s="66">
        <v>630</v>
      </c>
      <c r="J183" s="77">
        <v>7.2018672578713909</v>
      </c>
      <c r="K183" s="62">
        <v>6.0507012414609704</v>
      </c>
      <c r="L183" s="63">
        <v>10.687701241460971</v>
      </c>
      <c r="M183" s="62">
        <v>31.685301998552333</v>
      </c>
      <c r="N183" s="82">
        <v>5.8715883668903821</v>
      </c>
      <c r="O183" s="61">
        <v>4.3026229508196741</v>
      </c>
      <c r="P183" s="64">
        <v>10.687701241460971</v>
      </c>
      <c r="Q183" s="1">
        <v>5.4750819672131099</v>
      </c>
      <c r="R183" s="1">
        <v>11.443327413385187</v>
      </c>
      <c r="S183" s="1" t="str">
        <f>VLOOKUP(F183,'7)Transmission Capacity - App G'!$C$7:$M$23,11,FALSE)</f>
        <v>Offer  signed 27/08/2024</v>
      </c>
    </row>
    <row r="184" spans="2:19" ht="14.5" x14ac:dyDescent="0.35">
      <c r="B184" s="6" t="s">
        <v>186</v>
      </c>
      <c r="C184" s="6" t="s">
        <v>474</v>
      </c>
      <c r="D184" s="6" t="s">
        <v>404</v>
      </c>
      <c r="E184" s="6" t="s">
        <v>404</v>
      </c>
      <c r="F184" s="6" t="s">
        <v>257</v>
      </c>
      <c r="G184" s="6">
        <v>375688</v>
      </c>
      <c r="H184" s="65">
        <v>428877</v>
      </c>
      <c r="I184" s="66">
        <v>800</v>
      </c>
      <c r="J184" s="77">
        <v>9.1452282639636699</v>
      </c>
      <c r="K184" s="62">
        <v>4.9013317982835503</v>
      </c>
      <c r="L184" s="63">
        <v>17.201331798283551</v>
      </c>
      <c r="M184" s="62">
        <v>29.527999999999999</v>
      </c>
      <c r="N184" s="82">
        <v>13.554208216992421</v>
      </c>
      <c r="O184" s="61">
        <v>9.8895227008149025</v>
      </c>
      <c r="P184" s="64">
        <v>17.201331798283551</v>
      </c>
      <c r="Q184" s="1">
        <v>7.0436065573770463</v>
      </c>
      <c r="R184" s="1">
        <v>17.612544960615114</v>
      </c>
      <c r="S184" s="1" t="str">
        <f>VLOOKUP(F184,'7)Transmission Capacity - App G'!$C$7:$M$23,11,FALSE)</f>
        <v>Offer  signed 19/05/2025.</v>
      </c>
    </row>
    <row r="185" spans="2:19" ht="14.5" x14ac:dyDescent="0.35">
      <c r="B185" s="6" t="s">
        <v>187</v>
      </c>
      <c r="C185" s="6" t="s">
        <v>474</v>
      </c>
      <c r="D185" s="6" t="s">
        <v>217</v>
      </c>
      <c r="E185" s="6" t="s">
        <v>217</v>
      </c>
      <c r="F185" s="6" t="s">
        <v>414</v>
      </c>
      <c r="G185" s="6">
        <v>369485</v>
      </c>
      <c r="H185" s="65">
        <v>421865</v>
      </c>
      <c r="I185" s="66">
        <v>400</v>
      </c>
      <c r="J185" s="77">
        <v>4.572614131981835</v>
      </c>
      <c r="K185" s="62">
        <v>4.7302928562835547</v>
      </c>
      <c r="L185" s="63">
        <v>18.279306363749662</v>
      </c>
      <c r="M185" s="62">
        <v>23.156410256410307</v>
      </c>
      <c r="N185" s="82">
        <v>4.0407158836689128</v>
      </c>
      <c r="O185" s="61">
        <v>2.9609836065573836</v>
      </c>
      <c r="P185" s="64">
        <v>18.279306363749662</v>
      </c>
      <c r="Q185" s="1">
        <v>0</v>
      </c>
      <c r="R185" s="1">
        <v>0</v>
      </c>
      <c r="S185" s="1" t="str">
        <f>VLOOKUP(F185,'7)Transmission Capacity - App G'!$C$7:$M$23,11,FALSE)</f>
        <v>Offer signed 06/06/2025.</v>
      </c>
    </row>
    <row r="186" spans="2:19" ht="14.5" x14ac:dyDescent="0.35">
      <c r="B186" s="6" t="s">
        <v>188</v>
      </c>
      <c r="C186" s="6" t="s">
        <v>475</v>
      </c>
      <c r="D186" s="6" t="s">
        <v>381</v>
      </c>
      <c r="E186" s="6" t="s">
        <v>381</v>
      </c>
      <c r="F186" s="6" t="s">
        <v>491</v>
      </c>
      <c r="G186" s="6">
        <v>368913</v>
      </c>
      <c r="H186" s="65">
        <v>472337</v>
      </c>
      <c r="I186" s="66">
        <v>630</v>
      </c>
      <c r="J186" s="77">
        <v>12.00311209645232</v>
      </c>
      <c r="K186" s="62">
        <v>0</v>
      </c>
      <c r="L186" s="63">
        <v>4.1687548352645649</v>
      </c>
      <c r="M186" s="62">
        <v>12.571026144755102</v>
      </c>
      <c r="N186" s="82">
        <v>12.571026144755102</v>
      </c>
      <c r="O186" s="61">
        <v>12.571026144755102</v>
      </c>
      <c r="P186" s="64">
        <v>4.1687548352645649</v>
      </c>
      <c r="Q186" s="1">
        <v>0</v>
      </c>
      <c r="R186" s="1">
        <v>0</v>
      </c>
      <c r="S186" s="1" t="str">
        <f>VLOOKUP(F186,'7)Transmission Capacity - App G'!$C$7:$M$23,11,FALSE)</f>
        <v>Offer signed  30/05/2025.</v>
      </c>
    </row>
    <row r="187" spans="2:19" ht="14.5" x14ac:dyDescent="0.35">
      <c r="B187" s="6" t="s">
        <v>189</v>
      </c>
      <c r="C187" s="6" t="s">
        <v>474</v>
      </c>
      <c r="D187" s="6" t="s">
        <v>412</v>
      </c>
      <c r="E187" s="6" t="s">
        <v>412</v>
      </c>
      <c r="F187" s="6" t="s">
        <v>419</v>
      </c>
      <c r="G187" s="6">
        <v>371680</v>
      </c>
      <c r="H187" s="65">
        <v>393360</v>
      </c>
      <c r="I187" s="66">
        <v>1250</v>
      </c>
      <c r="J187" s="77">
        <v>14.289419162443236</v>
      </c>
      <c r="K187" s="62">
        <v>2.3538052996764165</v>
      </c>
      <c r="L187" s="63">
        <v>6.4938052996764171</v>
      </c>
      <c r="M187" s="62">
        <v>11.217948717948717</v>
      </c>
      <c r="N187" s="82">
        <v>1.9574944071588367</v>
      </c>
      <c r="O187" s="61">
        <v>1.4344262295081966</v>
      </c>
      <c r="P187" s="64">
        <v>6.4938052996764171</v>
      </c>
      <c r="Q187" s="1">
        <v>1.4344262295081966</v>
      </c>
      <c r="R187" s="1">
        <v>4.4052929224732154</v>
      </c>
      <c r="S187" s="1" t="str">
        <f>VLOOKUP(F187,'7)Transmission Capacity - App G'!$C$7:$M$23,11,FALSE)</f>
        <v xml:space="preserve"> Offer  signed 19/05/2025</v>
      </c>
    </row>
    <row r="188" spans="2:19" ht="14.5" x14ac:dyDescent="0.35">
      <c r="B188" s="6" t="s">
        <v>190</v>
      </c>
      <c r="C188" s="6" t="s">
        <v>475</v>
      </c>
      <c r="D188" s="6" t="s">
        <v>401</v>
      </c>
      <c r="E188" s="6" t="s">
        <v>401</v>
      </c>
      <c r="F188" s="6" t="s">
        <v>489</v>
      </c>
      <c r="G188" s="6">
        <v>340034</v>
      </c>
      <c r="H188" s="65">
        <v>555418</v>
      </c>
      <c r="I188" s="66">
        <v>630</v>
      </c>
      <c r="J188" s="77">
        <v>12.00311209645232</v>
      </c>
      <c r="K188" s="62">
        <v>5.1976489012696554</v>
      </c>
      <c r="L188" s="63">
        <v>9.3346489012696559</v>
      </c>
      <c r="M188" s="62">
        <v>7</v>
      </c>
      <c r="N188" s="82">
        <v>1.9574944071588367</v>
      </c>
      <c r="O188" s="61">
        <v>1.4344262295081966</v>
      </c>
      <c r="P188" s="64">
        <v>7</v>
      </c>
      <c r="Q188" s="1">
        <v>1.4344262295081966</v>
      </c>
      <c r="R188" s="1">
        <v>7</v>
      </c>
      <c r="S188" s="1" t="str">
        <f>VLOOKUP(F188,'7)Transmission Capacity - App G'!$C$7:$M$23,11,FALSE)</f>
        <v>Offer signed  30/05/2025.</v>
      </c>
    </row>
    <row r="189" spans="2:19" ht="14.5" x14ac:dyDescent="0.35">
      <c r="B189" s="6" t="s">
        <v>191</v>
      </c>
      <c r="C189" s="6" t="s">
        <v>474</v>
      </c>
      <c r="D189" s="6" t="s">
        <v>404</v>
      </c>
      <c r="E189" s="6" t="s">
        <v>404</v>
      </c>
      <c r="F189" s="6" t="s">
        <v>257</v>
      </c>
      <c r="G189" s="6">
        <v>373863</v>
      </c>
      <c r="H189" s="65">
        <v>427594</v>
      </c>
      <c r="I189" s="66">
        <v>630</v>
      </c>
      <c r="J189" s="77">
        <v>7.2018672578713909</v>
      </c>
      <c r="K189" s="62">
        <v>13.716249364620561</v>
      </c>
      <c r="L189" s="63">
        <v>17.853249364620559</v>
      </c>
      <c r="M189" s="62">
        <v>28.7026</v>
      </c>
      <c r="N189" s="82">
        <v>13.320462704427603</v>
      </c>
      <c r="O189" s="61">
        <v>9.7189755529685691</v>
      </c>
      <c r="P189" s="64">
        <v>17.853249364620559</v>
      </c>
      <c r="Q189" s="1">
        <v>7.0436065573770463</v>
      </c>
      <c r="R189" s="1">
        <v>16.520548624744894</v>
      </c>
      <c r="S189" s="1" t="str">
        <f>VLOOKUP(F189,'7)Transmission Capacity - App G'!$C$7:$M$23,11,FALSE)</f>
        <v>Offer  signed 19/05/2025.</v>
      </c>
    </row>
    <row r="190" spans="2:19" ht="14.5" x14ac:dyDescent="0.35">
      <c r="B190" s="6" t="s">
        <v>192</v>
      </c>
      <c r="C190" s="6" t="s">
        <v>475</v>
      </c>
      <c r="D190" s="6" t="s">
        <v>381</v>
      </c>
      <c r="E190" s="6" t="s">
        <v>381</v>
      </c>
      <c r="F190" s="6" t="s">
        <v>491</v>
      </c>
      <c r="G190" s="6">
        <v>351915</v>
      </c>
      <c r="H190" s="65">
        <v>491858</v>
      </c>
      <c r="I190" s="66">
        <v>400</v>
      </c>
      <c r="J190" s="77">
        <v>7.6210235533030604</v>
      </c>
      <c r="K190" s="62">
        <v>0</v>
      </c>
      <c r="L190" s="63">
        <v>4.1687548352645649</v>
      </c>
      <c r="M190" s="62">
        <v>28.108626315789472</v>
      </c>
      <c r="N190" s="82">
        <v>9.360458839406208</v>
      </c>
      <c r="O190" s="61">
        <v>6.7275460717749764</v>
      </c>
      <c r="P190" s="64">
        <v>4.1687548352645649</v>
      </c>
      <c r="Q190" s="1">
        <v>0</v>
      </c>
      <c r="R190" s="1">
        <v>0</v>
      </c>
      <c r="S190" s="1" t="str">
        <f>VLOOKUP(F190,'7)Transmission Capacity - App G'!$C$7:$M$23,11,FALSE)</f>
        <v>Offer signed  30/05/2025.</v>
      </c>
    </row>
    <row r="191" spans="2:19" ht="14.5" x14ac:dyDescent="0.35">
      <c r="B191" s="6" t="s">
        <v>193</v>
      </c>
      <c r="C191" s="6" t="s">
        <v>475</v>
      </c>
      <c r="D191" s="6" t="s">
        <v>383</v>
      </c>
      <c r="E191" s="58" t="s">
        <v>320</v>
      </c>
      <c r="F191" s="6" t="s">
        <v>489</v>
      </c>
      <c r="G191" s="6">
        <v>327022</v>
      </c>
      <c r="H191" s="65">
        <v>523784</v>
      </c>
      <c r="I191" s="66">
        <v>400</v>
      </c>
      <c r="J191" s="77">
        <v>7.6210235533030604</v>
      </c>
      <c r="K191" s="62">
        <v>4.9736622794758105</v>
      </c>
      <c r="L191" s="63">
        <v>7.4736622794758105</v>
      </c>
      <c r="M191" s="62">
        <v>7</v>
      </c>
      <c r="N191" s="82">
        <v>1.9574944071588367</v>
      </c>
      <c r="O191" s="61">
        <v>1.4344262295081966</v>
      </c>
      <c r="P191" s="64">
        <v>7</v>
      </c>
      <c r="Q191" s="1">
        <v>0</v>
      </c>
      <c r="R191" s="1">
        <v>0</v>
      </c>
      <c r="S191" s="1" t="str">
        <f>VLOOKUP(F191,'7)Transmission Capacity - App G'!$C$7:$M$23,11,FALSE)</f>
        <v>Offer signed  30/05/2025.</v>
      </c>
    </row>
    <row r="192" spans="2:19" ht="14.5" x14ac:dyDescent="0.35">
      <c r="B192" s="6" t="s">
        <v>194</v>
      </c>
      <c r="C192" s="6" t="s">
        <v>475</v>
      </c>
      <c r="D192" s="6" t="s">
        <v>407</v>
      </c>
      <c r="E192" s="6" t="s">
        <v>407</v>
      </c>
      <c r="F192" s="6" t="s">
        <v>414</v>
      </c>
      <c r="G192" s="6">
        <v>391636</v>
      </c>
      <c r="H192" s="65">
        <v>411724</v>
      </c>
      <c r="I192" s="66">
        <v>630</v>
      </c>
      <c r="J192" s="77">
        <v>12.00311209645232</v>
      </c>
      <c r="K192" s="62">
        <v>23.011165624688399</v>
      </c>
      <c r="L192" s="63">
        <v>30.419769848816628</v>
      </c>
      <c r="M192" s="62">
        <v>46.979621052631586</v>
      </c>
      <c r="N192" s="82">
        <v>8.0874493927125499</v>
      </c>
      <c r="O192" s="61">
        <v>5.8126091173617844</v>
      </c>
      <c r="P192" s="64">
        <v>30.419769848816628</v>
      </c>
      <c r="Q192" s="1">
        <v>1.6008729388942784</v>
      </c>
      <c r="R192" s="1">
        <v>0</v>
      </c>
      <c r="S192" s="1" t="str">
        <f>VLOOKUP(F192,'7)Transmission Capacity - App G'!$C$7:$M$23,11,FALSE)</f>
        <v>Offer signed 06/06/2025.</v>
      </c>
    </row>
    <row r="193" spans="2:19" ht="14.5" x14ac:dyDescent="0.35">
      <c r="B193" s="6" t="s">
        <v>195</v>
      </c>
      <c r="C193" s="6" t="s">
        <v>475</v>
      </c>
      <c r="D193" s="6" t="s">
        <v>388</v>
      </c>
      <c r="E193" s="6" t="s">
        <v>388</v>
      </c>
      <c r="F193" s="6" t="s">
        <v>489</v>
      </c>
      <c r="G193" s="6">
        <v>350800</v>
      </c>
      <c r="H193" s="65">
        <v>575111</v>
      </c>
      <c r="I193" s="66">
        <v>800</v>
      </c>
      <c r="J193" s="77">
        <v>15.242047106606121</v>
      </c>
      <c r="K193" s="62">
        <v>0.78603755455977686</v>
      </c>
      <c r="L193" s="63">
        <v>2.2860375545597771</v>
      </c>
      <c r="M193" s="62">
        <v>3.1481991656525437</v>
      </c>
      <c r="N193" s="82">
        <v>3.1481991656525437</v>
      </c>
      <c r="O193" s="61">
        <v>3.1481991656525437</v>
      </c>
      <c r="P193" s="64">
        <v>2.2860375545597771</v>
      </c>
      <c r="Q193" s="1">
        <v>3.1953743924713853</v>
      </c>
      <c r="R193" s="59">
        <v>2.3111896263501515</v>
      </c>
      <c r="S193" s="1" t="str">
        <f>VLOOKUP(F193,'7)Transmission Capacity - App G'!$C$7:$M$23,11,FALSE)</f>
        <v>Offer signed  30/05/2025.</v>
      </c>
    </row>
    <row r="194" spans="2:19" ht="14.5" x14ac:dyDescent="0.35">
      <c r="B194" s="6" t="s">
        <v>196</v>
      </c>
      <c r="C194" s="6" t="s">
        <v>475</v>
      </c>
      <c r="D194" s="6" t="s">
        <v>381</v>
      </c>
      <c r="E194" s="6" t="s">
        <v>381</v>
      </c>
      <c r="F194" s="6" t="s">
        <v>491</v>
      </c>
      <c r="G194" s="6">
        <v>359833</v>
      </c>
      <c r="H194" s="65">
        <v>478813</v>
      </c>
      <c r="I194" s="66">
        <v>400</v>
      </c>
      <c r="J194" s="77">
        <v>7.6210235533030604</v>
      </c>
      <c r="K194" s="62">
        <v>0</v>
      </c>
      <c r="L194" s="63">
        <v>4.1687548352645649</v>
      </c>
      <c r="M194" s="62">
        <v>13.064</v>
      </c>
      <c r="N194" s="82">
        <v>13.064</v>
      </c>
      <c r="O194" s="61">
        <v>13.064</v>
      </c>
      <c r="P194" s="64">
        <v>4.1687548352645649</v>
      </c>
      <c r="Q194" s="1">
        <v>0</v>
      </c>
      <c r="R194" s="1">
        <v>0</v>
      </c>
      <c r="S194" s="1" t="str">
        <f>VLOOKUP(F194,'7)Transmission Capacity - App G'!$C$7:$M$23,11,FALSE)</f>
        <v>Offer signed  30/05/2025.</v>
      </c>
    </row>
    <row r="195" spans="2:19" ht="14.5" x14ac:dyDescent="0.35">
      <c r="B195" s="6" t="s">
        <v>197</v>
      </c>
      <c r="C195" s="6" t="s">
        <v>475</v>
      </c>
      <c r="D195" s="6" t="s">
        <v>338</v>
      </c>
      <c r="E195" s="6" t="s">
        <v>338</v>
      </c>
      <c r="F195" s="6" t="s">
        <v>489</v>
      </c>
      <c r="G195" s="6">
        <v>326099</v>
      </c>
      <c r="H195" s="65">
        <v>483011</v>
      </c>
      <c r="I195" s="66">
        <v>1250</v>
      </c>
      <c r="J195" s="77">
        <v>23.815698604072061</v>
      </c>
      <c r="K195" s="62">
        <v>2.2526601799351611</v>
      </c>
      <c r="L195" s="63">
        <v>5.7526601799351607</v>
      </c>
      <c r="M195" s="62">
        <v>2.6497531801479886</v>
      </c>
      <c r="N195" s="82">
        <v>2.6497531801479886</v>
      </c>
      <c r="O195" s="61">
        <v>2.6497531801479886</v>
      </c>
      <c r="P195" s="64">
        <v>2.6497531801479886</v>
      </c>
      <c r="Q195" s="1">
        <v>2.8986606038491889</v>
      </c>
      <c r="R195" s="1">
        <v>2.8986606038491889</v>
      </c>
      <c r="S195" s="1" t="str">
        <f>VLOOKUP(F195,'7)Transmission Capacity - App G'!$C$7:$M$23,11,FALSE)</f>
        <v>Offer signed  30/05/2025.</v>
      </c>
    </row>
    <row r="196" spans="2:19" ht="14.5" x14ac:dyDescent="0.35">
      <c r="B196" s="6" t="s">
        <v>198</v>
      </c>
      <c r="C196" s="6" t="s">
        <v>475</v>
      </c>
      <c r="D196" s="6" t="s">
        <v>380</v>
      </c>
      <c r="E196" s="58" t="s">
        <v>443</v>
      </c>
      <c r="F196" s="6" t="s">
        <v>491</v>
      </c>
      <c r="G196" s="6">
        <v>376579</v>
      </c>
      <c r="H196" s="65">
        <v>509136</v>
      </c>
      <c r="I196" s="66">
        <v>800</v>
      </c>
      <c r="J196" s="77">
        <v>15.242047106606121</v>
      </c>
      <c r="K196" s="62">
        <v>9.7070000000000007</v>
      </c>
      <c r="L196" s="63">
        <v>12.278576828259546</v>
      </c>
      <c r="M196" s="62">
        <v>18.2988</v>
      </c>
      <c r="N196" s="82">
        <v>18.2988</v>
      </c>
      <c r="O196" s="61">
        <v>18.2988</v>
      </c>
      <c r="P196" s="64">
        <v>12.278576828259546</v>
      </c>
      <c r="Q196" s="1">
        <v>19.590391996870938</v>
      </c>
      <c r="R196" s="1">
        <v>10.278304409543644</v>
      </c>
      <c r="S196" s="1" t="str">
        <f>VLOOKUP(F196,'7)Transmission Capacity - App G'!$C$7:$M$23,11,FALSE)</f>
        <v>Offer signed  30/05/2025.</v>
      </c>
    </row>
    <row r="197" spans="2:19" ht="14.5" x14ac:dyDescent="0.35">
      <c r="B197" s="6" t="s">
        <v>199</v>
      </c>
      <c r="C197" s="6" t="s">
        <v>475</v>
      </c>
      <c r="D197" s="6" t="s">
        <v>380</v>
      </c>
      <c r="E197" s="58" t="s">
        <v>443</v>
      </c>
      <c r="F197" s="6" t="s">
        <v>491</v>
      </c>
      <c r="G197" s="6">
        <v>364439</v>
      </c>
      <c r="H197" s="65">
        <v>526672</v>
      </c>
      <c r="I197" s="66">
        <v>630</v>
      </c>
      <c r="J197" s="77">
        <v>12.00311209645232</v>
      </c>
      <c r="K197" s="62">
        <v>3.9142335174843552</v>
      </c>
      <c r="L197" s="63">
        <v>15.164233517484355</v>
      </c>
      <c r="M197" s="62">
        <v>30.018598803175841</v>
      </c>
      <c r="N197" s="82">
        <v>23.656275303643724</v>
      </c>
      <c r="O197" s="61">
        <v>17.00223084384093</v>
      </c>
      <c r="P197" s="64">
        <v>15.164233517484355</v>
      </c>
      <c r="Q197" s="1">
        <v>18.654316197866148</v>
      </c>
      <c r="R197" s="1">
        <v>13.25447174876439</v>
      </c>
      <c r="S197" s="1" t="str">
        <f>VLOOKUP(F197,'7)Transmission Capacity - App G'!$C$7:$M$23,11,FALSE)</f>
        <v>Offer signed  30/05/2025.</v>
      </c>
    </row>
    <row r="198" spans="2:19" ht="14.5" x14ac:dyDescent="0.35">
      <c r="B198" s="6" t="s">
        <v>200</v>
      </c>
      <c r="C198" s="6" t="s">
        <v>475</v>
      </c>
      <c r="D198" s="6" t="s">
        <v>389</v>
      </c>
      <c r="E198" s="6" t="s">
        <v>389</v>
      </c>
      <c r="F198" s="6" t="s">
        <v>420</v>
      </c>
      <c r="G198" s="6">
        <v>365510</v>
      </c>
      <c r="H198" s="65">
        <v>401069</v>
      </c>
      <c r="I198" s="66">
        <v>400</v>
      </c>
      <c r="J198" s="77">
        <v>7.6210235533030604</v>
      </c>
      <c r="K198" s="62">
        <v>4.1083207415541434</v>
      </c>
      <c r="L198" s="63">
        <v>6.4583207415541448</v>
      </c>
      <c r="M198" s="62">
        <v>20.928368421052632</v>
      </c>
      <c r="N198" s="82">
        <v>11.351551956815115</v>
      </c>
      <c r="O198" s="61">
        <v>8.1585838991270627</v>
      </c>
      <c r="P198" s="64">
        <v>6.4583207415541448</v>
      </c>
      <c r="Q198" s="1">
        <v>8.0695441319107672</v>
      </c>
      <c r="R198" s="1">
        <v>0</v>
      </c>
      <c r="S198" s="1" t="str">
        <f>VLOOKUP(F198,'7)Transmission Capacity - App G'!$C$7:$M$23,11,FALSE)</f>
        <v>Offer signed 24/12/2024</v>
      </c>
    </row>
    <row r="199" spans="2:19" ht="14.5" x14ac:dyDescent="0.35">
      <c r="B199" s="6" t="s">
        <v>201</v>
      </c>
      <c r="C199" s="6" t="s">
        <v>474</v>
      </c>
      <c r="D199" s="6" t="s">
        <v>413</v>
      </c>
      <c r="E199" s="6" t="s">
        <v>413</v>
      </c>
      <c r="F199" s="6" t="s">
        <v>492</v>
      </c>
      <c r="G199" s="6">
        <v>354934</v>
      </c>
      <c r="H199" s="65">
        <v>405497</v>
      </c>
      <c r="I199" s="66">
        <v>400</v>
      </c>
      <c r="J199" s="77">
        <v>4.572614131981835</v>
      </c>
      <c r="K199" s="62">
        <v>0</v>
      </c>
      <c r="L199" s="63">
        <v>11.588120805788208</v>
      </c>
      <c r="M199" s="62">
        <v>31.454999999999998</v>
      </c>
      <c r="N199" s="82">
        <v>13.107857997606702</v>
      </c>
      <c r="O199" s="61">
        <v>9.5638533178114091</v>
      </c>
      <c r="P199" s="64">
        <v>11.588120805788208</v>
      </c>
      <c r="Q199" s="1">
        <v>9.0796719844174554</v>
      </c>
      <c r="R199" s="1">
        <v>10.88371739903663</v>
      </c>
      <c r="S199" s="1" t="str">
        <f>VLOOKUP(F199,'7)Transmission Capacity - App G'!$C$7:$M$23,11,FALSE)</f>
        <v>Offer   signed  27/08/2024</v>
      </c>
    </row>
    <row r="200" spans="2:19" ht="14.5" x14ac:dyDescent="0.35">
      <c r="B200" s="6" t="s">
        <v>202</v>
      </c>
      <c r="C200" s="6" t="s">
        <v>474</v>
      </c>
      <c r="D200" s="6" t="s">
        <v>397</v>
      </c>
      <c r="E200" s="6" t="s">
        <v>397</v>
      </c>
      <c r="F200" s="6" t="s">
        <v>415</v>
      </c>
      <c r="G200" s="6">
        <v>383136</v>
      </c>
      <c r="H200" s="65">
        <v>397725</v>
      </c>
      <c r="I200" s="66">
        <v>800</v>
      </c>
      <c r="J200" s="77">
        <v>9.1452282639636699</v>
      </c>
      <c r="K200" s="62">
        <v>0</v>
      </c>
      <c r="L200" s="63">
        <v>0</v>
      </c>
      <c r="M200" s="62">
        <v>29.680184210526313</v>
      </c>
      <c r="N200" s="82">
        <v>6.9415237335460711</v>
      </c>
      <c r="O200" s="61">
        <v>5.0647264260768337</v>
      </c>
      <c r="P200" s="64">
        <v>0</v>
      </c>
      <c r="Q200" s="1">
        <v>4.9077216115851829</v>
      </c>
      <c r="R200" s="1">
        <v>0</v>
      </c>
      <c r="S200" s="1" t="str">
        <f>VLOOKUP(F200,'7)Transmission Capacity - App G'!$C$7:$M$23,11,FALSE)</f>
        <v>Offer  signed 11/03/2025</v>
      </c>
    </row>
    <row r="201" spans="2:19" ht="14.5" x14ac:dyDescent="0.35">
      <c r="B201" s="6" t="s">
        <v>203</v>
      </c>
      <c r="C201" s="6" t="s">
        <v>474</v>
      </c>
      <c r="D201" s="6" t="s">
        <v>413</v>
      </c>
      <c r="E201" s="6" t="s">
        <v>413</v>
      </c>
      <c r="F201" s="6" t="s">
        <v>492</v>
      </c>
      <c r="G201" s="6">
        <v>355516</v>
      </c>
      <c r="H201" s="65">
        <v>404030</v>
      </c>
      <c r="I201" s="66">
        <v>630</v>
      </c>
      <c r="J201" s="77">
        <v>7.2018672578713909</v>
      </c>
      <c r="K201" s="62">
        <v>0</v>
      </c>
      <c r="L201" s="63">
        <v>14.250027820520808</v>
      </c>
      <c r="M201" s="62">
        <v>22.964322807017538</v>
      </c>
      <c r="N201" s="82">
        <v>9.8400478659752668</v>
      </c>
      <c r="O201" s="61">
        <v>7.1795692665890565</v>
      </c>
      <c r="P201" s="64">
        <v>14.250027820520808</v>
      </c>
      <c r="Q201" s="1">
        <v>7.0794776099859584</v>
      </c>
      <c r="R201" s="1">
        <v>15.605056113371308</v>
      </c>
      <c r="S201" s="1" t="str">
        <f>VLOOKUP(F201,'7)Transmission Capacity - App G'!$C$7:$M$23,11,FALSE)</f>
        <v>Offer   signed  27/08/2024</v>
      </c>
    </row>
    <row r="202" spans="2:19" ht="14.5" x14ac:dyDescent="0.35">
      <c r="B202" s="6" t="s">
        <v>204</v>
      </c>
      <c r="C202" s="6" t="s">
        <v>475</v>
      </c>
      <c r="D202" s="6" t="s">
        <v>204</v>
      </c>
      <c r="E202" s="6" t="s">
        <v>204</v>
      </c>
      <c r="F202" s="6" t="s">
        <v>421</v>
      </c>
      <c r="G202" s="6">
        <v>348644</v>
      </c>
      <c r="H202" s="65">
        <v>463628</v>
      </c>
      <c r="I202" s="66">
        <v>630</v>
      </c>
      <c r="J202" s="77">
        <v>12.00311209645232</v>
      </c>
      <c r="K202" s="62">
        <v>0.61804592088742538</v>
      </c>
      <c r="L202" s="63">
        <v>0.61804592088742538</v>
      </c>
      <c r="M202" s="62">
        <v>11.217948717948717</v>
      </c>
      <c r="N202" s="82">
        <v>1.9574944071588367</v>
      </c>
      <c r="O202" s="61">
        <v>1.4344262295081966</v>
      </c>
      <c r="P202" s="64">
        <v>0.61804592088742538</v>
      </c>
      <c r="Q202" s="1">
        <v>1.5150819672131133</v>
      </c>
      <c r="R202" s="1">
        <v>5.0572075342512903</v>
      </c>
      <c r="S202" s="1" t="str">
        <f>VLOOKUP(F202,'7)Transmission Capacity - App G'!$C$7:$M$23,11,FALSE)</f>
        <v>Offer with ENW due to be signed 06/06/2025.</v>
      </c>
    </row>
    <row r="203" spans="2:19" ht="14.5" x14ac:dyDescent="0.35">
      <c r="B203" s="6" t="s">
        <v>205</v>
      </c>
      <c r="C203" s="6" t="s">
        <v>475</v>
      </c>
      <c r="D203" s="6" t="s">
        <v>81</v>
      </c>
      <c r="E203" s="6" t="s">
        <v>81</v>
      </c>
      <c r="F203" s="6" t="s">
        <v>416</v>
      </c>
      <c r="G203" s="6">
        <v>386421</v>
      </c>
      <c r="H203" s="65">
        <v>406330</v>
      </c>
      <c r="I203" s="66">
        <v>400</v>
      </c>
      <c r="J203" s="77">
        <v>7.6210235533030604</v>
      </c>
      <c r="K203" s="62">
        <v>1.383879789050475</v>
      </c>
      <c r="L203" s="63">
        <v>3.6013478277573938</v>
      </c>
      <c r="M203" s="62">
        <v>30.766999999999999</v>
      </c>
      <c r="N203" s="82">
        <v>8.5418344519015754</v>
      </c>
      <c r="O203" s="61">
        <v>6.2593442622950892</v>
      </c>
      <c r="P203" s="64">
        <v>3.6013478277573938</v>
      </c>
      <c r="Q203" s="1">
        <v>1.3649180327868842</v>
      </c>
      <c r="R203" s="1">
        <v>0</v>
      </c>
      <c r="S203" s="1" t="str">
        <f>VLOOKUP(F203,'7)Transmission Capacity - App G'!$C$7:$M$23,11,FALSE)</f>
        <v>offer signed  25/04/2025</v>
      </c>
    </row>
    <row r="204" spans="2:19" ht="14.5" x14ac:dyDescent="0.35">
      <c r="B204" s="6" t="s">
        <v>206</v>
      </c>
      <c r="C204" s="6" t="s">
        <v>474</v>
      </c>
      <c r="D204" s="6" t="s">
        <v>241</v>
      </c>
      <c r="E204" s="6" t="s">
        <v>241</v>
      </c>
      <c r="F204" s="6" t="s">
        <v>257</v>
      </c>
      <c r="G204" s="6">
        <v>389077</v>
      </c>
      <c r="H204" s="65">
        <v>440584</v>
      </c>
      <c r="I204" s="66">
        <v>400</v>
      </c>
      <c r="J204" s="77">
        <v>4.572614131981835</v>
      </c>
      <c r="K204" s="62">
        <v>9.053975282327329</v>
      </c>
      <c r="L204" s="63">
        <v>14.506976089202514</v>
      </c>
      <c r="M204" s="62">
        <v>0</v>
      </c>
      <c r="N204" s="82">
        <v>0</v>
      </c>
      <c r="O204" s="61">
        <v>0</v>
      </c>
      <c r="P204" s="64">
        <v>0</v>
      </c>
      <c r="Q204" s="1">
        <v>0</v>
      </c>
      <c r="R204" s="1">
        <v>0</v>
      </c>
      <c r="S204" s="1" t="str">
        <f>VLOOKUP(F204,'7)Transmission Capacity - App G'!$C$7:$M$23,11,FALSE)</f>
        <v>Offer  signed 19/05/2025.</v>
      </c>
    </row>
    <row r="205" spans="2:19" ht="14.5" x14ac:dyDescent="0.35">
      <c r="B205" s="6" t="s">
        <v>207</v>
      </c>
      <c r="C205" s="6" t="s">
        <v>475</v>
      </c>
      <c r="D205" s="6" t="s">
        <v>389</v>
      </c>
      <c r="E205" s="6" t="s">
        <v>389</v>
      </c>
      <c r="F205" s="6" t="s">
        <v>420</v>
      </c>
      <c r="G205" s="6">
        <v>365863</v>
      </c>
      <c r="H205" s="65">
        <v>399907</v>
      </c>
      <c r="I205" s="66">
        <v>800</v>
      </c>
      <c r="J205" s="77">
        <v>15.242047106606121</v>
      </c>
      <c r="K205" s="62">
        <v>3.9482783236081316</v>
      </c>
      <c r="L205" s="63">
        <v>11.948278323608132</v>
      </c>
      <c r="M205" s="62">
        <v>19.473618300409729</v>
      </c>
      <c r="N205" s="82">
        <v>19.473618300409729</v>
      </c>
      <c r="O205" s="61">
        <v>19.473618300409729</v>
      </c>
      <c r="P205" s="64">
        <v>11.948278323608132</v>
      </c>
      <c r="Q205" s="1">
        <v>19.618551123072283</v>
      </c>
      <c r="R205" s="1">
        <v>0</v>
      </c>
      <c r="S205" s="1" t="str">
        <f>VLOOKUP(F205,'7)Transmission Capacity - App G'!$C$7:$M$23,11,FALSE)</f>
        <v>Offer signed 24/12/2024</v>
      </c>
    </row>
    <row r="206" spans="2:19" ht="14.5" x14ac:dyDescent="0.35">
      <c r="B206" s="6" t="s">
        <v>208</v>
      </c>
      <c r="C206" s="6" t="s">
        <v>474</v>
      </c>
      <c r="D206" s="6" t="s">
        <v>215</v>
      </c>
      <c r="E206" s="6" t="s">
        <v>215</v>
      </c>
      <c r="F206" s="6" t="s">
        <v>422</v>
      </c>
      <c r="G206" s="6">
        <v>387494</v>
      </c>
      <c r="H206" s="65">
        <v>394155</v>
      </c>
      <c r="I206" s="66">
        <v>400</v>
      </c>
      <c r="J206" s="77">
        <v>4.572614131981835</v>
      </c>
      <c r="K206" s="62">
        <v>0</v>
      </c>
      <c r="L206" s="63">
        <v>4.9392166948340375</v>
      </c>
      <c r="M206" s="62">
        <v>24.10166666666667</v>
      </c>
      <c r="N206" s="82">
        <v>13.997606701236537</v>
      </c>
      <c r="O206" s="61">
        <v>10.213038416763679</v>
      </c>
      <c r="P206" s="64">
        <v>4.9392166948340375</v>
      </c>
      <c r="Q206" s="1">
        <v>10.194124188966864</v>
      </c>
      <c r="R206" s="1">
        <v>6.1718868223679237</v>
      </c>
      <c r="S206" s="1" t="str">
        <f>VLOOKUP(F206,'7)Transmission Capacity - App G'!$C$7:$M$23,11,FALSE)</f>
        <v>N/A</v>
      </c>
    </row>
    <row r="207" spans="2:19" ht="14.5" x14ac:dyDescent="0.35">
      <c r="B207" s="6" t="s">
        <v>209</v>
      </c>
      <c r="C207" s="6" t="s">
        <v>475</v>
      </c>
      <c r="D207" s="6" t="s">
        <v>383</v>
      </c>
      <c r="E207" s="58" t="s">
        <v>320</v>
      </c>
      <c r="F207" s="6" t="s">
        <v>489</v>
      </c>
      <c r="G207" s="6">
        <v>301973</v>
      </c>
      <c r="H207" s="65">
        <v>525948</v>
      </c>
      <c r="I207" s="66">
        <v>400</v>
      </c>
      <c r="J207" s="77">
        <v>7.6210235533030604</v>
      </c>
      <c r="K207" s="62">
        <v>14.200669984741211</v>
      </c>
      <c r="L207" s="63">
        <v>21.754928469060363</v>
      </c>
      <c r="M207" s="62">
        <v>2.6844262295081971</v>
      </c>
      <c r="N207" s="82">
        <v>0.44197031039136303</v>
      </c>
      <c r="O207" s="61">
        <v>0.31765276430649858</v>
      </c>
      <c r="P207" s="64">
        <v>2.6844262295081971</v>
      </c>
      <c r="Q207" s="1">
        <v>0</v>
      </c>
      <c r="R207" s="1">
        <v>0</v>
      </c>
      <c r="S207" s="1" t="str">
        <f>VLOOKUP(F207,'7)Transmission Capacity - App G'!$C$7:$M$23,11,FALSE)</f>
        <v>Offer signed  30/05/2025.</v>
      </c>
    </row>
    <row r="208" spans="2:19" ht="14.5" x14ac:dyDescent="0.35">
      <c r="B208" s="6" t="s">
        <v>210</v>
      </c>
      <c r="C208" s="6" t="s">
        <v>475</v>
      </c>
      <c r="D208" s="6" t="s">
        <v>400</v>
      </c>
      <c r="E208" s="6" t="s">
        <v>400</v>
      </c>
      <c r="F208" s="6" t="s">
        <v>420</v>
      </c>
      <c r="G208" s="6">
        <v>372024</v>
      </c>
      <c r="H208" s="65">
        <v>403826</v>
      </c>
      <c r="I208" s="66">
        <v>630</v>
      </c>
      <c r="J208" s="77">
        <v>12.00311209645232</v>
      </c>
      <c r="K208" s="62">
        <v>0</v>
      </c>
      <c r="L208" s="63">
        <v>3.7891578094852214</v>
      </c>
      <c r="M208" s="62">
        <v>7</v>
      </c>
      <c r="N208" s="82">
        <v>1.9574944071588367</v>
      </c>
      <c r="O208" s="61">
        <v>1.4344262295081966</v>
      </c>
      <c r="P208" s="64">
        <v>3.7891578094852214</v>
      </c>
      <c r="Q208" s="1">
        <v>1.4344262295081966</v>
      </c>
      <c r="R208" s="1">
        <v>4.4466350022400185</v>
      </c>
      <c r="S208" s="1" t="str">
        <f>VLOOKUP(F208,'7)Transmission Capacity - App G'!$C$7:$M$23,11,FALSE)</f>
        <v>Offer signed 24/12/2024</v>
      </c>
    </row>
    <row r="209" spans="2:19" ht="14.5" x14ac:dyDescent="0.35">
      <c r="B209" s="6" t="s">
        <v>211</v>
      </c>
      <c r="C209" s="6" t="s">
        <v>475</v>
      </c>
      <c r="D209" s="6" t="s">
        <v>380</v>
      </c>
      <c r="E209" s="58" t="s">
        <v>443</v>
      </c>
      <c r="F209" s="6" t="s">
        <v>491</v>
      </c>
      <c r="G209" s="6">
        <v>356221</v>
      </c>
      <c r="H209" s="65">
        <v>537513</v>
      </c>
      <c r="I209" s="66">
        <v>400</v>
      </c>
      <c r="J209" s="77">
        <v>7.6210235533030604</v>
      </c>
      <c r="K209" s="62">
        <v>2.8188742211251299</v>
      </c>
      <c r="L209" s="63">
        <v>5.2119651223125274</v>
      </c>
      <c r="M209" s="62">
        <v>15.546766997510941</v>
      </c>
      <c r="N209" s="82">
        <v>15.546766997510941</v>
      </c>
      <c r="O209" s="61">
        <v>15.546766997510941</v>
      </c>
      <c r="P209" s="64">
        <v>5.2119651223125274</v>
      </c>
      <c r="Q209" s="1">
        <v>16.560503978522569</v>
      </c>
      <c r="R209" s="1">
        <v>4.0762360751710105</v>
      </c>
      <c r="S209" s="1" t="str">
        <f>VLOOKUP(F209,'7)Transmission Capacity - App G'!$C$7:$M$23,11,FALSE)</f>
        <v>Offer signed  30/05/2025.</v>
      </c>
    </row>
    <row r="210" spans="2:19" ht="14.5" x14ac:dyDescent="0.35">
      <c r="B210" s="6" t="s">
        <v>212</v>
      </c>
      <c r="C210" s="6" t="s">
        <v>474</v>
      </c>
      <c r="D210" s="6" t="s">
        <v>407</v>
      </c>
      <c r="E210" s="6" t="s">
        <v>407</v>
      </c>
      <c r="F210" s="6" t="s">
        <v>414</v>
      </c>
      <c r="G210" s="6">
        <v>393221</v>
      </c>
      <c r="H210" s="65">
        <v>416124</v>
      </c>
      <c r="I210" s="66">
        <v>400</v>
      </c>
      <c r="J210" s="77">
        <v>4.572614131981835</v>
      </c>
      <c r="K210" s="62">
        <v>1.1900469247413099</v>
      </c>
      <c r="L210" s="63">
        <v>4.6900469247413099</v>
      </c>
      <c r="M210" s="62">
        <v>24.361000000000001</v>
      </c>
      <c r="N210" s="82">
        <v>10.054806541683289</v>
      </c>
      <c r="O210" s="61">
        <v>7.3362630966239832</v>
      </c>
      <c r="P210" s="64">
        <v>4.6900469247413099</v>
      </c>
      <c r="Q210" s="1">
        <v>6.9928820548752775</v>
      </c>
      <c r="R210" s="1">
        <v>0</v>
      </c>
      <c r="S210" s="1" t="str">
        <f>VLOOKUP(F210,'7)Transmission Capacity - App G'!$C$7:$M$23,11,FALSE)</f>
        <v>Offer signed 06/06/2025.</v>
      </c>
    </row>
    <row r="211" spans="2:19" ht="14.5" x14ac:dyDescent="0.35">
      <c r="B211" s="6" t="s">
        <v>213</v>
      </c>
      <c r="C211" s="6" t="s">
        <v>474</v>
      </c>
      <c r="D211" s="6" t="s">
        <v>403</v>
      </c>
      <c r="E211" s="6" t="s">
        <v>403</v>
      </c>
      <c r="F211" s="6" t="s">
        <v>415</v>
      </c>
      <c r="G211" s="6">
        <v>380056</v>
      </c>
      <c r="H211" s="65">
        <v>395083</v>
      </c>
      <c r="I211" s="66">
        <v>800</v>
      </c>
      <c r="J211" s="77">
        <v>9.1452282639636699</v>
      </c>
      <c r="K211" s="62">
        <v>7.4779529422119335</v>
      </c>
      <c r="L211" s="63">
        <v>12.114952942211934</v>
      </c>
      <c r="M211" s="62">
        <v>30.347000000000001</v>
      </c>
      <c r="N211" s="82">
        <v>7.7439170323095334</v>
      </c>
      <c r="O211" s="61">
        <v>5.6501746216530853</v>
      </c>
      <c r="P211" s="64">
        <v>12.114952942211934</v>
      </c>
      <c r="Q211" s="1">
        <v>5.7031436863518303</v>
      </c>
      <c r="R211" s="1">
        <v>10.46579465137733</v>
      </c>
      <c r="S211" s="1" t="str">
        <f>VLOOKUP(F211,'7)Transmission Capacity - App G'!$C$7:$M$23,11,FALSE)</f>
        <v>Offer  signed 11/03/2025</v>
      </c>
    </row>
    <row r="212" spans="2:19" ht="14.5" x14ac:dyDescent="0.35">
      <c r="B212" s="6" t="s">
        <v>214</v>
      </c>
      <c r="C212" s="6" t="s">
        <v>474</v>
      </c>
      <c r="D212" s="6" t="s">
        <v>268</v>
      </c>
      <c r="E212" s="6" t="s">
        <v>268</v>
      </c>
      <c r="F212" s="6" t="s">
        <v>490</v>
      </c>
      <c r="G212" s="6">
        <v>360581</v>
      </c>
      <c r="H212" s="65">
        <v>437001</v>
      </c>
      <c r="I212" s="66">
        <v>400</v>
      </c>
      <c r="J212" s="77">
        <v>4.572614131981835</v>
      </c>
      <c r="K212" s="62">
        <v>0</v>
      </c>
      <c r="L212" s="63">
        <v>0</v>
      </c>
      <c r="M212" s="62">
        <v>11.217948717948717</v>
      </c>
      <c r="N212" s="82">
        <v>1.9574944071588367</v>
      </c>
      <c r="O212" s="61">
        <v>1.4344262295081966</v>
      </c>
      <c r="P212" s="64">
        <v>0</v>
      </c>
      <c r="Q212" s="1">
        <v>1.4344262295081966</v>
      </c>
      <c r="R212" s="1">
        <v>0</v>
      </c>
      <c r="S212" s="1" t="str">
        <f>VLOOKUP(F212,'7)Transmission Capacity - App G'!$C$7:$M$23,11,FALSE)</f>
        <v>Offer signed 30/05/2025.</v>
      </c>
    </row>
    <row r="213" spans="2:19" ht="14.5" x14ac:dyDescent="0.35">
      <c r="B213" s="6" t="s">
        <v>215</v>
      </c>
      <c r="C213" s="6" t="s">
        <v>474</v>
      </c>
      <c r="D213" s="6" t="s">
        <v>215</v>
      </c>
      <c r="E213" s="6" t="s">
        <v>215</v>
      </c>
      <c r="F213" s="6" t="s">
        <v>422</v>
      </c>
      <c r="G213" s="6">
        <v>385535</v>
      </c>
      <c r="H213" s="65">
        <v>396037</v>
      </c>
      <c r="I213" s="66">
        <v>400</v>
      </c>
      <c r="J213" s="77">
        <v>4.572614131981835</v>
      </c>
      <c r="K213" s="62">
        <v>0</v>
      </c>
      <c r="L213" s="63">
        <v>4.5245016831906071</v>
      </c>
      <c r="M213" s="62">
        <v>27.550947368421053</v>
      </c>
      <c r="N213" s="82">
        <v>5.5644994016753131</v>
      </c>
      <c r="O213" s="61">
        <v>4.0600116414435421</v>
      </c>
      <c r="P213" s="64">
        <v>4.5245016831906071</v>
      </c>
      <c r="Q213" s="1">
        <v>2.8907086111946856</v>
      </c>
      <c r="R213" s="1">
        <v>9.1881673038749341</v>
      </c>
      <c r="S213" s="1" t="str">
        <f>VLOOKUP(F213,'7)Transmission Capacity - App G'!$C$7:$M$23,11,FALSE)</f>
        <v>N/A</v>
      </c>
    </row>
    <row r="214" spans="2:19" ht="14.5" x14ac:dyDescent="0.35">
      <c r="B214" s="6" t="s">
        <v>216</v>
      </c>
      <c r="C214" s="6" t="s">
        <v>475</v>
      </c>
      <c r="D214" s="6" t="s">
        <v>353</v>
      </c>
      <c r="E214" s="6" t="s">
        <v>353</v>
      </c>
      <c r="F214" s="6" t="s">
        <v>420</v>
      </c>
      <c r="G214" s="6">
        <v>365293</v>
      </c>
      <c r="H214" s="65">
        <v>409079</v>
      </c>
      <c r="I214" s="66">
        <v>800</v>
      </c>
      <c r="J214" s="77">
        <v>15.242047106606121</v>
      </c>
      <c r="K214" s="62">
        <v>5.1100812814927039</v>
      </c>
      <c r="L214" s="63">
        <v>11.110081281492704</v>
      </c>
      <c r="M214" s="62">
        <v>36.427049180327863</v>
      </c>
      <c r="N214" s="82">
        <v>5.9974358974358957</v>
      </c>
      <c r="O214" s="61">
        <v>4.310475266731328</v>
      </c>
      <c r="P214" s="64">
        <v>11.110081281492704</v>
      </c>
      <c r="Q214" s="1">
        <v>8.8852459016384389E-2</v>
      </c>
      <c r="R214" s="1">
        <v>0</v>
      </c>
      <c r="S214" s="1" t="str">
        <f>VLOOKUP(F214,'7)Transmission Capacity - App G'!$C$7:$M$23,11,FALSE)</f>
        <v>Offer signed 24/12/2024</v>
      </c>
    </row>
    <row r="215" spans="2:19" ht="14.5" x14ac:dyDescent="0.35">
      <c r="B215" s="6" t="s">
        <v>217</v>
      </c>
      <c r="C215" s="6" t="s">
        <v>474</v>
      </c>
      <c r="D215" s="6" t="s">
        <v>217</v>
      </c>
      <c r="E215" s="6" t="s">
        <v>217</v>
      </c>
      <c r="F215" s="6" t="s">
        <v>414</v>
      </c>
      <c r="G215" s="6">
        <v>369695</v>
      </c>
      <c r="H215" s="65">
        <v>424981</v>
      </c>
      <c r="I215" s="66">
        <v>800</v>
      </c>
      <c r="J215" s="77">
        <v>9.1452282639636699</v>
      </c>
      <c r="K215" s="62">
        <v>4.7302928562835547</v>
      </c>
      <c r="L215" s="63">
        <v>17.67717092763958</v>
      </c>
      <c r="M215" s="62">
        <v>23.156410256410307</v>
      </c>
      <c r="N215" s="82">
        <v>4.0407158836689128</v>
      </c>
      <c r="O215" s="61">
        <v>2.9609836065573836</v>
      </c>
      <c r="P215" s="64">
        <v>17.67717092763958</v>
      </c>
      <c r="Q215" s="1">
        <v>0</v>
      </c>
      <c r="R215" s="1">
        <v>0</v>
      </c>
      <c r="S215" s="1" t="str">
        <f>VLOOKUP(F215,'7)Transmission Capacity - App G'!$C$7:$M$23,11,FALSE)</f>
        <v>Offer signed 06/06/2025.</v>
      </c>
    </row>
    <row r="216" spans="2:19" ht="14.5" x14ac:dyDescent="0.35">
      <c r="B216" s="6" t="s">
        <v>218</v>
      </c>
      <c r="C216" s="6" t="s">
        <v>474</v>
      </c>
      <c r="D216" s="6" t="s">
        <v>392</v>
      </c>
      <c r="E216" s="6" t="s">
        <v>392</v>
      </c>
      <c r="F216" s="6" t="s">
        <v>419</v>
      </c>
      <c r="G216" s="6">
        <v>378253</v>
      </c>
      <c r="H216" s="65">
        <v>397241</v>
      </c>
      <c r="I216" s="66">
        <v>400</v>
      </c>
      <c r="J216" s="77">
        <v>4.572614131981835</v>
      </c>
      <c r="K216" s="62">
        <v>0</v>
      </c>
      <c r="L216" s="63">
        <v>1.5375052345996636</v>
      </c>
      <c r="M216" s="62">
        <v>11.217948717948717</v>
      </c>
      <c r="N216" s="82">
        <v>1.9574944071588367</v>
      </c>
      <c r="O216" s="61">
        <v>1.4344262295081966</v>
      </c>
      <c r="P216" s="64">
        <v>1.5375052345996636</v>
      </c>
      <c r="Q216" s="1">
        <v>1.4344262295081966</v>
      </c>
      <c r="R216" s="1">
        <v>10.657578729778599</v>
      </c>
      <c r="S216" s="1" t="str">
        <f>VLOOKUP(F216,'7)Transmission Capacity - App G'!$C$7:$M$23,11,FALSE)</f>
        <v xml:space="preserve"> Offer  signed 19/05/2025</v>
      </c>
    </row>
    <row r="217" spans="2:19" ht="14.5" x14ac:dyDescent="0.35">
      <c r="B217" s="6" t="s">
        <v>219</v>
      </c>
      <c r="C217" s="6" t="s">
        <v>474</v>
      </c>
      <c r="D217" s="6" t="s">
        <v>215</v>
      </c>
      <c r="E217" s="6" t="s">
        <v>215</v>
      </c>
      <c r="F217" s="6" t="s">
        <v>422</v>
      </c>
      <c r="G217" s="6">
        <v>384762</v>
      </c>
      <c r="H217" s="65">
        <v>396769</v>
      </c>
      <c r="I217" s="66">
        <v>800</v>
      </c>
      <c r="J217" s="77">
        <v>9.1452282639636699</v>
      </c>
      <c r="K217" s="62">
        <v>0</v>
      </c>
      <c r="L217" s="63">
        <v>1.064083643298062</v>
      </c>
      <c r="M217" s="62">
        <v>31.77079004621466</v>
      </c>
      <c r="N217" s="82">
        <v>10.426326286398087</v>
      </c>
      <c r="O217" s="61">
        <v>7.6073341094295701</v>
      </c>
      <c r="P217" s="64">
        <v>1.064083643298062</v>
      </c>
      <c r="Q217" s="1">
        <v>7.4513496510862547</v>
      </c>
      <c r="R217" s="1">
        <v>1.5496231036472849</v>
      </c>
      <c r="S217" s="1" t="str">
        <f>VLOOKUP(F217,'7)Transmission Capacity - App G'!$C$7:$M$23,11,FALSE)</f>
        <v>N/A</v>
      </c>
    </row>
    <row r="218" spans="2:19" ht="14.5" x14ac:dyDescent="0.35">
      <c r="B218" s="6" t="s">
        <v>220</v>
      </c>
      <c r="C218" s="6" t="s">
        <v>475</v>
      </c>
      <c r="D218" s="6" t="s">
        <v>396</v>
      </c>
      <c r="E218" s="6" t="s">
        <v>396</v>
      </c>
      <c r="F218" s="6" t="s">
        <v>422</v>
      </c>
      <c r="G218" s="6">
        <v>395671</v>
      </c>
      <c r="H218" s="65">
        <v>388643</v>
      </c>
      <c r="I218" s="66">
        <v>630</v>
      </c>
      <c r="J218" s="77">
        <v>12.00311209645232</v>
      </c>
      <c r="K218" s="62">
        <v>1.064027012601354E-2</v>
      </c>
      <c r="L218" s="63">
        <v>1.064027012601354E-2</v>
      </c>
      <c r="M218" s="62">
        <v>6.12028477877955</v>
      </c>
      <c r="N218" s="82">
        <v>6.12028477877955</v>
      </c>
      <c r="O218" s="61">
        <v>6.12028477877955</v>
      </c>
      <c r="P218" s="64">
        <v>1.064027012601354E-2</v>
      </c>
      <c r="Q218" s="1">
        <v>7.1061249231604826</v>
      </c>
      <c r="R218" s="1">
        <v>0</v>
      </c>
      <c r="S218" s="1" t="str">
        <f>VLOOKUP(F218,'7)Transmission Capacity - App G'!$C$7:$M$23,11,FALSE)</f>
        <v>N/A</v>
      </c>
    </row>
    <row r="219" spans="2:19" ht="14.5" x14ac:dyDescent="0.35">
      <c r="B219" s="6" t="s">
        <v>221</v>
      </c>
      <c r="C219" s="6" t="s">
        <v>474</v>
      </c>
      <c r="D219" s="6" t="s">
        <v>48</v>
      </c>
      <c r="E219" s="6" t="s">
        <v>48</v>
      </c>
      <c r="F219" s="6" t="s">
        <v>490</v>
      </c>
      <c r="G219" s="6">
        <v>333341</v>
      </c>
      <c r="H219" s="65">
        <v>433485</v>
      </c>
      <c r="I219" s="66">
        <v>400</v>
      </c>
      <c r="J219" s="77">
        <v>4.572614131981835</v>
      </c>
      <c r="K219" s="62">
        <v>8.2890469696969991</v>
      </c>
      <c r="L219" s="63">
        <v>13.691609934628769</v>
      </c>
      <c r="M219" s="62">
        <v>24.47550159362476</v>
      </c>
      <c r="N219" s="82">
        <v>8.7290785799760702</v>
      </c>
      <c r="O219" s="61">
        <v>6.3689755529685703</v>
      </c>
      <c r="P219" s="64">
        <v>13.691609934628769</v>
      </c>
      <c r="Q219" s="1">
        <v>6.5521642196244851</v>
      </c>
      <c r="R219" s="1">
        <v>14.562370868482962</v>
      </c>
      <c r="S219" s="1" t="str">
        <f>VLOOKUP(F219,'7)Transmission Capacity - App G'!$C$7:$M$23,11,FALSE)</f>
        <v>Offer signed 30/05/2025.</v>
      </c>
    </row>
    <row r="220" spans="2:19" ht="14.5" x14ac:dyDescent="0.35">
      <c r="B220" s="6" t="s">
        <v>222</v>
      </c>
      <c r="C220" s="6" t="s">
        <v>475</v>
      </c>
      <c r="D220" s="6" t="s">
        <v>383</v>
      </c>
      <c r="E220" s="58" t="s">
        <v>320</v>
      </c>
      <c r="F220" s="6" t="s">
        <v>489</v>
      </c>
      <c r="G220" s="6">
        <v>303716</v>
      </c>
      <c r="H220" s="65">
        <v>535313</v>
      </c>
      <c r="I220" s="66">
        <v>630</v>
      </c>
      <c r="J220" s="77">
        <v>12.00311209645232</v>
      </c>
      <c r="K220" s="62">
        <v>7.884298316811079</v>
      </c>
      <c r="L220" s="63">
        <v>17.18469946348052</v>
      </c>
      <c r="M220" s="62">
        <v>7</v>
      </c>
      <c r="N220" s="82">
        <v>1.9574944071588367</v>
      </c>
      <c r="O220" s="61">
        <v>1.4344262295081966</v>
      </c>
      <c r="P220" s="64">
        <v>7</v>
      </c>
      <c r="Q220" s="1">
        <v>0</v>
      </c>
      <c r="R220" s="1">
        <v>0</v>
      </c>
      <c r="S220" s="1" t="str">
        <f>VLOOKUP(F220,'7)Transmission Capacity - App G'!$C$7:$M$23,11,FALSE)</f>
        <v>Offer signed  30/05/2025.</v>
      </c>
    </row>
    <row r="221" spans="2:19" ht="14.5" x14ac:dyDescent="0.35">
      <c r="B221" s="6" t="s">
        <v>223</v>
      </c>
      <c r="C221" s="6" t="s">
        <v>475</v>
      </c>
      <c r="D221" s="6" t="s">
        <v>381</v>
      </c>
      <c r="E221" s="6" t="s">
        <v>381</v>
      </c>
      <c r="F221" s="6" t="s">
        <v>491</v>
      </c>
      <c r="G221" s="6">
        <v>360144</v>
      </c>
      <c r="H221" s="65">
        <v>471643</v>
      </c>
      <c r="I221" s="66">
        <v>630</v>
      </c>
      <c r="J221" s="77">
        <v>12.00311209645232</v>
      </c>
      <c r="K221" s="62">
        <v>0</v>
      </c>
      <c r="L221" s="63">
        <v>3.4740221294270821</v>
      </c>
      <c r="M221" s="62">
        <v>6</v>
      </c>
      <c r="N221" s="82">
        <v>6</v>
      </c>
      <c r="O221" s="61">
        <v>6</v>
      </c>
      <c r="P221" s="64">
        <v>3.4740221294270821</v>
      </c>
      <c r="Q221" s="1">
        <v>0</v>
      </c>
      <c r="R221" s="1">
        <v>0</v>
      </c>
      <c r="S221" s="1" t="str">
        <f>VLOOKUP(F221,'7)Transmission Capacity - App G'!$C$7:$M$23,11,FALSE)</f>
        <v>Offer signed  30/05/2025.</v>
      </c>
    </row>
    <row r="222" spans="2:19" ht="14.5" x14ac:dyDescent="0.35">
      <c r="B222" s="6" t="s">
        <v>224</v>
      </c>
      <c r="C222" s="6" t="s">
        <v>474</v>
      </c>
      <c r="D222" s="6" t="s">
        <v>410</v>
      </c>
      <c r="E222" s="6" t="s">
        <v>410</v>
      </c>
      <c r="F222" s="6" t="s">
        <v>490</v>
      </c>
      <c r="G222" s="6">
        <v>334431</v>
      </c>
      <c r="H222" s="65">
        <v>434843</v>
      </c>
      <c r="I222" s="66">
        <v>630</v>
      </c>
      <c r="J222" s="77">
        <v>7.2018672578713909</v>
      </c>
      <c r="K222" s="62">
        <v>4.3839093741424762</v>
      </c>
      <c r="L222" s="63">
        <v>4.3839093741424762</v>
      </c>
      <c r="M222" s="62">
        <v>21.828220885587996</v>
      </c>
      <c r="N222" s="82">
        <v>13.057040287195855</v>
      </c>
      <c r="O222" s="61">
        <v>9.5267753201397003</v>
      </c>
      <c r="P222" s="64">
        <v>4.3839093741424762</v>
      </c>
      <c r="Q222" s="1">
        <v>0</v>
      </c>
      <c r="R222" s="1">
        <v>0</v>
      </c>
      <c r="S222" s="1" t="str">
        <f>VLOOKUP(F222,'7)Transmission Capacity - App G'!$C$7:$M$23,11,FALSE)</f>
        <v>Offer signed 30/05/2025.</v>
      </c>
    </row>
    <row r="223" spans="2:19" ht="14.5" x14ac:dyDescent="0.35">
      <c r="B223" s="6" t="s">
        <v>225</v>
      </c>
      <c r="C223" s="6" t="s">
        <v>475</v>
      </c>
      <c r="D223" s="6" t="s">
        <v>81</v>
      </c>
      <c r="E223" s="6" t="s">
        <v>81</v>
      </c>
      <c r="F223" s="6" t="s">
        <v>416</v>
      </c>
      <c r="G223" s="6">
        <v>388606</v>
      </c>
      <c r="H223" s="65">
        <v>405292</v>
      </c>
      <c r="I223" s="66">
        <v>630</v>
      </c>
      <c r="J223" s="77">
        <v>12.00311209645232</v>
      </c>
      <c r="K223" s="62">
        <v>3.6013478277573938</v>
      </c>
      <c r="L223" s="63">
        <v>3.6013478277573938</v>
      </c>
      <c r="M223" s="62">
        <v>26.73770491803279</v>
      </c>
      <c r="N223" s="82">
        <v>4.4021592442645083</v>
      </c>
      <c r="O223" s="61">
        <v>3.1639185257032016</v>
      </c>
      <c r="P223" s="64">
        <v>3.6013478277573938</v>
      </c>
      <c r="Q223" s="1">
        <v>1.3649180327868842</v>
      </c>
      <c r="R223" s="1">
        <v>0</v>
      </c>
      <c r="S223" s="1" t="str">
        <f>VLOOKUP(F223,'7)Transmission Capacity - App G'!$C$7:$M$23,11,FALSE)</f>
        <v>offer signed  25/04/2025</v>
      </c>
    </row>
    <row r="224" spans="2:19" ht="14.5" x14ac:dyDescent="0.35">
      <c r="B224" s="6" t="s">
        <v>226</v>
      </c>
      <c r="C224" s="6" t="s">
        <v>475</v>
      </c>
      <c r="D224" s="6" t="s">
        <v>122</v>
      </c>
      <c r="E224" s="6" t="s">
        <v>122</v>
      </c>
      <c r="F224" s="6" t="s">
        <v>489</v>
      </c>
      <c r="G224" s="6">
        <v>304525</v>
      </c>
      <c r="H224" s="65">
        <v>501993</v>
      </c>
      <c r="I224" s="66">
        <v>630</v>
      </c>
      <c r="J224" s="77">
        <v>12.00311209645232</v>
      </c>
      <c r="K224" s="62">
        <v>9.6092000000000013</v>
      </c>
      <c r="L224" s="63">
        <v>12.164193338413444</v>
      </c>
      <c r="M224" s="62">
        <v>17.709990553306341</v>
      </c>
      <c r="N224" s="82">
        <v>17.709990553306341</v>
      </c>
      <c r="O224" s="61">
        <v>17.709990553306341</v>
      </c>
      <c r="P224" s="64">
        <v>12.164193338413444</v>
      </c>
      <c r="Q224" s="1">
        <v>18.08351115421921</v>
      </c>
      <c r="R224" s="1">
        <v>11.491618996021961</v>
      </c>
      <c r="S224" s="1" t="str">
        <f>VLOOKUP(F224,'7)Transmission Capacity - App G'!$C$7:$M$23,11,FALSE)</f>
        <v>Offer signed  30/05/2025.</v>
      </c>
    </row>
    <row r="225" spans="2:19" ht="14.5" x14ac:dyDescent="0.35">
      <c r="B225" s="6" t="s">
        <v>227</v>
      </c>
      <c r="C225" s="6" t="s">
        <v>474</v>
      </c>
      <c r="D225" s="6" t="s">
        <v>77</v>
      </c>
      <c r="E225" s="6" t="s">
        <v>77</v>
      </c>
      <c r="F225" s="6" t="s">
        <v>414</v>
      </c>
      <c r="G225" s="6">
        <v>392351</v>
      </c>
      <c r="H225" s="65">
        <v>413056</v>
      </c>
      <c r="I225" s="66">
        <v>400</v>
      </c>
      <c r="J225" s="77">
        <v>4.572614131981835</v>
      </c>
      <c r="K225" s="62">
        <v>11.803615165232134</v>
      </c>
      <c r="L225" s="63">
        <v>16.443615165232135</v>
      </c>
      <c r="M225" s="62">
        <v>29.133828954997821</v>
      </c>
      <c r="N225" s="82">
        <v>10.593059433585962</v>
      </c>
      <c r="O225" s="61">
        <v>7.7289871944121105</v>
      </c>
      <c r="P225" s="64">
        <v>16.443615165232135</v>
      </c>
      <c r="Q225" s="1">
        <v>7.4801566401855748</v>
      </c>
      <c r="R225" s="1">
        <v>14.07535110833696</v>
      </c>
      <c r="S225" s="1" t="str">
        <f>VLOOKUP(F225,'7)Transmission Capacity - App G'!$C$7:$M$23,11,FALSE)</f>
        <v>Offer signed 06/06/2025.</v>
      </c>
    </row>
    <row r="226" spans="2:19" ht="14.5" x14ac:dyDescent="0.35">
      <c r="B226" s="6" t="s">
        <v>228</v>
      </c>
      <c r="C226" s="6" t="s">
        <v>475</v>
      </c>
      <c r="D226" s="6" t="s">
        <v>381</v>
      </c>
      <c r="E226" s="6" t="s">
        <v>381</v>
      </c>
      <c r="F226" s="6" t="s">
        <v>491</v>
      </c>
      <c r="G226" s="6">
        <v>351827</v>
      </c>
      <c r="H226" s="65">
        <v>494315</v>
      </c>
      <c r="I226" s="66">
        <v>400</v>
      </c>
      <c r="J226" s="77">
        <v>7.6210235533030604</v>
      </c>
      <c r="K226" s="62">
        <v>0</v>
      </c>
      <c r="L226" s="63">
        <v>4.1687548352645649</v>
      </c>
      <c r="M226" s="62">
        <v>15.661475409836054</v>
      </c>
      <c r="N226" s="82">
        <v>2.5785425101214554</v>
      </c>
      <c r="O226" s="61">
        <v>1.8532492725509202</v>
      </c>
      <c r="P226" s="64">
        <v>4.1687548352645649</v>
      </c>
      <c r="Q226" s="1">
        <v>0</v>
      </c>
      <c r="R226" s="1">
        <v>0</v>
      </c>
      <c r="S226" s="1" t="str">
        <f>VLOOKUP(F226,'7)Transmission Capacity - App G'!$C$7:$M$23,11,FALSE)</f>
        <v>Offer signed  30/05/2025.</v>
      </c>
    </row>
    <row r="227" spans="2:19" ht="14.5" x14ac:dyDescent="0.35">
      <c r="B227" s="6" t="s">
        <v>229</v>
      </c>
      <c r="C227" s="6" t="s">
        <v>474</v>
      </c>
      <c r="D227" s="6" t="s">
        <v>324</v>
      </c>
      <c r="E227" s="6" t="s">
        <v>324</v>
      </c>
      <c r="F227" s="6" t="s">
        <v>417</v>
      </c>
      <c r="G227" s="6">
        <v>386332</v>
      </c>
      <c r="H227" s="65">
        <v>401003</v>
      </c>
      <c r="I227" s="66">
        <v>630</v>
      </c>
      <c r="J227" s="77">
        <v>7.2018672578713909</v>
      </c>
      <c r="K227" s="62">
        <v>5.5654475933461143</v>
      </c>
      <c r="L227" s="63">
        <v>15.065447593346114</v>
      </c>
      <c r="M227" s="62">
        <v>11.217948717948717</v>
      </c>
      <c r="N227" s="82">
        <v>1.9574944071588367</v>
      </c>
      <c r="O227" s="61">
        <v>1.4344262295081966</v>
      </c>
      <c r="P227" s="64">
        <v>11.217948717948717</v>
      </c>
      <c r="Q227" s="1">
        <v>1.4344262295081966</v>
      </c>
      <c r="R227" s="1">
        <v>0</v>
      </c>
      <c r="S227" s="1" t="str">
        <f>VLOOKUP(F227,'7)Transmission Capacity - App G'!$C$7:$M$23,11,FALSE)</f>
        <v>Offer  signed 27/08/2024</v>
      </c>
    </row>
    <row r="228" spans="2:19" ht="14.5" x14ac:dyDescent="0.35">
      <c r="B228" s="6" t="s">
        <v>230</v>
      </c>
      <c r="C228" s="6" t="s">
        <v>474</v>
      </c>
      <c r="D228" s="6" t="s">
        <v>392</v>
      </c>
      <c r="E228" s="6" t="s">
        <v>392</v>
      </c>
      <c r="F228" s="6" t="s">
        <v>419</v>
      </c>
      <c r="G228" s="6">
        <v>376321</v>
      </c>
      <c r="H228" s="65">
        <v>399494</v>
      </c>
      <c r="I228" s="66">
        <v>400</v>
      </c>
      <c r="J228" s="77">
        <v>4.572614131981835</v>
      </c>
      <c r="K228" s="62">
        <v>4.3122046954679192</v>
      </c>
      <c r="L228" s="63">
        <v>7.8122046954679192</v>
      </c>
      <c r="M228" s="62">
        <v>11.217948717948717</v>
      </c>
      <c r="N228" s="82">
        <v>1.9574944071588367</v>
      </c>
      <c r="O228" s="61">
        <v>1.4344262295081966</v>
      </c>
      <c r="P228" s="64">
        <v>7.8122046954679192</v>
      </c>
      <c r="Q228" s="1">
        <v>1.4344262295081966</v>
      </c>
      <c r="R228" s="1">
        <v>5.0297114032437378</v>
      </c>
      <c r="S228" s="1" t="str">
        <f>VLOOKUP(F228,'7)Transmission Capacity - App G'!$C$7:$M$23,11,FALSE)</f>
        <v xml:space="preserve"> Offer  signed 19/05/2025</v>
      </c>
    </row>
    <row r="229" spans="2:19" ht="14.5" x14ac:dyDescent="0.35">
      <c r="B229" s="6" t="s">
        <v>231</v>
      </c>
      <c r="C229" s="6" t="s">
        <v>474</v>
      </c>
      <c r="D229" s="6" t="s">
        <v>385</v>
      </c>
      <c r="E229" s="6" t="s">
        <v>385</v>
      </c>
      <c r="F229" s="6" t="s">
        <v>490</v>
      </c>
      <c r="G229" s="6">
        <v>349331</v>
      </c>
      <c r="H229" s="65">
        <v>435746</v>
      </c>
      <c r="I229" s="66">
        <v>630</v>
      </c>
      <c r="J229" s="77">
        <v>7.2018672578713909</v>
      </c>
      <c r="K229" s="62">
        <v>2.4672901950920156</v>
      </c>
      <c r="L229" s="63">
        <v>5.9672901950920156</v>
      </c>
      <c r="M229" s="62">
        <v>11.217948717948717</v>
      </c>
      <c r="N229" s="82">
        <v>1.9574944071588367</v>
      </c>
      <c r="O229" s="61">
        <v>1.4344262295081966</v>
      </c>
      <c r="P229" s="64">
        <v>5.9672901950920156</v>
      </c>
      <c r="Q229" s="1">
        <v>1.4344262295081966</v>
      </c>
      <c r="R229" s="1">
        <v>8.9507306610699544</v>
      </c>
      <c r="S229" s="1" t="str">
        <f>VLOOKUP(F229,'7)Transmission Capacity - App G'!$C$7:$M$23,11,FALSE)</f>
        <v>Offer signed 30/05/2025.</v>
      </c>
    </row>
    <row r="230" spans="2:19" ht="14.5" x14ac:dyDescent="0.35">
      <c r="B230" s="6" t="s">
        <v>232</v>
      </c>
      <c r="C230" s="6" t="s">
        <v>475</v>
      </c>
      <c r="D230" s="6" t="s">
        <v>401</v>
      </c>
      <c r="E230" s="6" t="s">
        <v>401</v>
      </c>
      <c r="F230" s="6" t="s">
        <v>489</v>
      </c>
      <c r="G230" s="6">
        <v>337826</v>
      </c>
      <c r="H230" s="65">
        <v>553939</v>
      </c>
      <c r="I230" s="66">
        <v>1250</v>
      </c>
      <c r="J230" s="77">
        <v>23.815698604072061</v>
      </c>
      <c r="K230" s="62">
        <v>6.794695661361601</v>
      </c>
      <c r="L230" s="63">
        <v>11.232539486551584</v>
      </c>
      <c r="M230" s="62">
        <v>2.6844262295081971</v>
      </c>
      <c r="N230" s="82">
        <v>0.44197031039136303</v>
      </c>
      <c r="O230" s="61">
        <v>0.31765276430649858</v>
      </c>
      <c r="P230" s="64">
        <v>2.6844262295081971</v>
      </c>
      <c r="Q230" s="1">
        <v>0.31765276430649858</v>
      </c>
      <c r="R230" s="1">
        <v>2.6844262295081971</v>
      </c>
      <c r="S230" s="1" t="str">
        <f>VLOOKUP(F230,'7)Transmission Capacity - App G'!$C$7:$M$23,11,FALSE)</f>
        <v>Offer signed  30/05/2025.</v>
      </c>
    </row>
    <row r="231" spans="2:19" ht="14.5" x14ac:dyDescent="0.35">
      <c r="B231" s="6" t="s">
        <v>233</v>
      </c>
      <c r="C231" s="6" t="s">
        <v>474</v>
      </c>
      <c r="D231" s="6" t="s">
        <v>403</v>
      </c>
      <c r="E231" s="6" t="s">
        <v>403</v>
      </c>
      <c r="F231" s="6" t="s">
        <v>415</v>
      </c>
      <c r="G231" s="6">
        <v>379058</v>
      </c>
      <c r="H231" s="65">
        <v>396289</v>
      </c>
      <c r="I231" s="66">
        <v>630</v>
      </c>
      <c r="J231" s="77">
        <v>7.2018672578713909</v>
      </c>
      <c r="K231" s="62">
        <v>3.7330852624607402</v>
      </c>
      <c r="L231" s="63">
        <v>7.2174295625502545</v>
      </c>
      <c r="M231" s="62">
        <v>22.289869535908725</v>
      </c>
      <c r="N231" s="82">
        <v>9.0563222975668118</v>
      </c>
      <c r="O231" s="61">
        <v>6.6077415599534346</v>
      </c>
      <c r="P231" s="64">
        <v>7.2174295625502545</v>
      </c>
      <c r="Q231" s="1">
        <v>5.8694676759394149</v>
      </c>
      <c r="R231" s="1">
        <v>0</v>
      </c>
      <c r="S231" s="1" t="str">
        <f>VLOOKUP(F231,'7)Transmission Capacity - App G'!$C$7:$M$23,11,FALSE)</f>
        <v>Offer  signed 11/03/2025</v>
      </c>
    </row>
    <row r="232" spans="2:19" ht="14.5" x14ac:dyDescent="0.35">
      <c r="B232" s="6" t="s">
        <v>234</v>
      </c>
      <c r="C232" s="6" t="s">
        <v>475</v>
      </c>
      <c r="D232" s="6" t="s">
        <v>400</v>
      </c>
      <c r="E232" s="6" t="s">
        <v>400</v>
      </c>
      <c r="F232" s="6" t="s">
        <v>420</v>
      </c>
      <c r="G232" s="6">
        <v>380858</v>
      </c>
      <c r="H232" s="65">
        <v>405856</v>
      </c>
      <c r="I232" s="66">
        <v>400</v>
      </c>
      <c r="J232" s="77">
        <v>7.6210235533030604</v>
      </c>
      <c r="K232" s="62">
        <v>0</v>
      </c>
      <c r="L232" s="63">
        <v>4.8308160537562941</v>
      </c>
      <c r="M232" s="62">
        <v>7</v>
      </c>
      <c r="N232" s="82">
        <v>1.9574944071588367</v>
      </c>
      <c r="O232" s="61">
        <v>1.4344262295081966</v>
      </c>
      <c r="P232" s="64">
        <v>4.8308160537562941</v>
      </c>
      <c r="Q232" s="1">
        <v>1.4344262295081966</v>
      </c>
      <c r="R232" s="1">
        <v>3.7701701251261426</v>
      </c>
      <c r="S232" s="1" t="str">
        <f>VLOOKUP(F232,'7)Transmission Capacity - App G'!$C$7:$M$23,11,FALSE)</f>
        <v>Offer signed 24/12/2024</v>
      </c>
    </row>
    <row r="233" spans="2:19" ht="14.5" x14ac:dyDescent="0.35">
      <c r="B233" s="6" t="s">
        <v>235</v>
      </c>
      <c r="C233" s="6" t="s">
        <v>475</v>
      </c>
      <c r="D233" s="6" t="s">
        <v>379</v>
      </c>
      <c r="E233" s="6" t="s">
        <v>379</v>
      </c>
      <c r="F233" s="6" t="s">
        <v>415</v>
      </c>
      <c r="G233" s="6">
        <v>384084</v>
      </c>
      <c r="H233" s="65">
        <v>385010</v>
      </c>
      <c r="I233" s="66">
        <v>800</v>
      </c>
      <c r="J233" s="77">
        <v>15.242047106606121</v>
      </c>
      <c r="K233" s="62">
        <v>8.9765123981730142</v>
      </c>
      <c r="L233" s="63">
        <v>19.615792975574571</v>
      </c>
      <c r="M233" s="62">
        <v>9.7920000000000584</v>
      </c>
      <c r="N233" s="82">
        <v>1.9574944071588367</v>
      </c>
      <c r="O233" s="61">
        <v>1.4344262295081966</v>
      </c>
      <c r="P233" s="64">
        <v>9.7920000000000584</v>
      </c>
      <c r="Q233" s="1">
        <v>1.4344262295081966</v>
      </c>
      <c r="R233" s="1">
        <v>5.7680000000000575</v>
      </c>
      <c r="S233" s="1" t="str">
        <f>VLOOKUP(F233,'7)Transmission Capacity - App G'!$C$7:$M$23,11,FALSE)</f>
        <v>Offer  signed 11/03/2025</v>
      </c>
    </row>
    <row r="234" spans="2:19" ht="14.5" x14ac:dyDescent="0.35">
      <c r="B234" s="6" t="s">
        <v>236</v>
      </c>
      <c r="C234" s="6" t="s">
        <v>475</v>
      </c>
      <c r="D234" s="6" t="s">
        <v>394</v>
      </c>
      <c r="E234" s="6" t="s">
        <v>394</v>
      </c>
      <c r="F234" s="6" t="s">
        <v>490</v>
      </c>
      <c r="G234" s="6">
        <v>352170</v>
      </c>
      <c r="H234" s="65">
        <v>422970</v>
      </c>
      <c r="I234" s="66">
        <v>400</v>
      </c>
      <c r="J234" s="77">
        <v>7.6210235533030604</v>
      </c>
      <c r="K234" s="62">
        <v>1.661760845031333</v>
      </c>
      <c r="L234" s="63">
        <v>4.9757608450313349</v>
      </c>
      <c r="M234" s="62">
        <v>27.435685588841125</v>
      </c>
      <c r="N234" s="82">
        <v>12.782456140350879</v>
      </c>
      <c r="O234" s="61">
        <v>9.1870029097963162</v>
      </c>
      <c r="P234" s="64">
        <v>4.9757608450313349</v>
      </c>
      <c r="Q234" s="1">
        <v>9.1198836081474308</v>
      </c>
      <c r="R234" s="1">
        <v>4.525284097322448</v>
      </c>
      <c r="S234" s="1" t="str">
        <f>VLOOKUP(F234,'7)Transmission Capacity - App G'!$C$7:$M$23,11,FALSE)</f>
        <v>Offer signed 30/05/2025.</v>
      </c>
    </row>
    <row r="235" spans="2:19" ht="14.5" x14ac:dyDescent="0.35">
      <c r="B235" s="6" t="s">
        <v>237</v>
      </c>
      <c r="C235" s="6" t="s">
        <v>474</v>
      </c>
      <c r="D235" s="6" t="s">
        <v>215</v>
      </c>
      <c r="E235" s="6" t="s">
        <v>215</v>
      </c>
      <c r="F235" s="6" t="s">
        <v>422</v>
      </c>
      <c r="G235" s="6">
        <v>384007</v>
      </c>
      <c r="H235" s="65">
        <v>395893</v>
      </c>
      <c r="I235" s="66">
        <v>400</v>
      </c>
      <c r="J235" s="77">
        <v>4.572614131981835</v>
      </c>
      <c r="K235" s="62">
        <v>0</v>
      </c>
      <c r="L235" s="63">
        <v>1.4933414605357562</v>
      </c>
      <c r="M235" s="62">
        <v>34.702169266766532</v>
      </c>
      <c r="N235" s="82">
        <v>10.311926605504588</v>
      </c>
      <c r="O235" s="61">
        <v>7.5238649592549489</v>
      </c>
      <c r="P235" s="64">
        <v>1.4933414605357562</v>
      </c>
      <c r="Q235" s="1">
        <v>7.5672759587344265</v>
      </c>
      <c r="R235" s="1">
        <v>1.6732371332120124</v>
      </c>
      <c r="S235" s="1" t="str">
        <f>VLOOKUP(F235,'7)Transmission Capacity - App G'!$C$7:$M$23,11,FALSE)</f>
        <v>N/A</v>
      </c>
    </row>
    <row r="236" spans="2:19" ht="14.5" x14ac:dyDescent="0.35">
      <c r="B236" s="6" t="s">
        <v>238</v>
      </c>
      <c r="C236" s="6" t="s">
        <v>475</v>
      </c>
      <c r="D236" s="6" t="s">
        <v>386</v>
      </c>
      <c r="E236" s="6" t="s">
        <v>386</v>
      </c>
      <c r="F236" s="6" t="s">
        <v>417</v>
      </c>
      <c r="G236" s="6">
        <v>397437</v>
      </c>
      <c r="H236" s="65">
        <v>401979</v>
      </c>
      <c r="I236" s="66">
        <v>400</v>
      </c>
      <c r="J236" s="77">
        <v>7.6210235533030604</v>
      </c>
      <c r="K236" s="62">
        <v>10.740825350876081</v>
      </c>
      <c r="L236" s="63">
        <v>15.377825350876082</v>
      </c>
      <c r="M236" s="62">
        <v>7</v>
      </c>
      <c r="N236" s="82">
        <v>1.9574944071588367</v>
      </c>
      <c r="O236" s="61">
        <v>1.4344262295081966</v>
      </c>
      <c r="P236" s="64">
        <v>7</v>
      </c>
      <c r="Q236" s="1">
        <v>1.4344262295081966</v>
      </c>
      <c r="R236" s="1">
        <v>7</v>
      </c>
      <c r="S236" s="1" t="str">
        <f>VLOOKUP(F236,'7)Transmission Capacity - App G'!$C$7:$M$23,11,FALSE)</f>
        <v>Offer  signed 27/08/2024</v>
      </c>
    </row>
    <row r="237" spans="2:19" ht="14.5" x14ac:dyDescent="0.35">
      <c r="B237" s="6" t="s">
        <v>239</v>
      </c>
      <c r="C237" s="6" t="s">
        <v>474</v>
      </c>
      <c r="D237" s="6" t="s">
        <v>392</v>
      </c>
      <c r="E237" s="6" t="s">
        <v>392</v>
      </c>
      <c r="F237" s="6" t="s">
        <v>419</v>
      </c>
      <c r="G237" s="6">
        <v>376250</v>
      </c>
      <c r="H237" s="65">
        <v>397574</v>
      </c>
      <c r="I237" s="66">
        <v>400</v>
      </c>
      <c r="J237" s="77">
        <v>4.572614131981835</v>
      </c>
      <c r="K237" s="62">
        <v>1.8559175869327902</v>
      </c>
      <c r="L237" s="63">
        <v>6.4928469270236135</v>
      </c>
      <c r="M237" s="62">
        <v>11.217948717948717</v>
      </c>
      <c r="N237" s="82">
        <v>1.9574944071588367</v>
      </c>
      <c r="O237" s="61">
        <v>1.4344262295081966</v>
      </c>
      <c r="P237" s="64">
        <v>6.4928469270236135</v>
      </c>
      <c r="Q237" s="1">
        <v>1.4344262295081966</v>
      </c>
      <c r="R237" s="1">
        <v>8.7054098846905603</v>
      </c>
      <c r="S237" s="1" t="str">
        <f>VLOOKUP(F237,'7)Transmission Capacity - App G'!$C$7:$M$23,11,FALSE)</f>
        <v xml:space="preserve"> Offer  signed 19/05/2025</v>
      </c>
    </row>
    <row r="238" spans="2:19" ht="14.5" x14ac:dyDescent="0.35">
      <c r="B238" s="6" t="s">
        <v>240</v>
      </c>
      <c r="C238" s="6" t="s">
        <v>474</v>
      </c>
      <c r="D238" s="6" t="s">
        <v>390</v>
      </c>
      <c r="E238" s="6" t="s">
        <v>390</v>
      </c>
      <c r="F238" s="6" t="s">
        <v>420</v>
      </c>
      <c r="G238" s="6">
        <v>370045</v>
      </c>
      <c r="H238" s="65">
        <v>409863</v>
      </c>
      <c r="I238" s="66">
        <v>800</v>
      </c>
      <c r="J238" s="77">
        <v>9.1452282639636699</v>
      </c>
      <c r="K238" s="62">
        <v>7.6705617482468398</v>
      </c>
      <c r="L238" s="63">
        <v>15.028596182922318</v>
      </c>
      <c r="M238" s="62">
        <v>11.217948717948717</v>
      </c>
      <c r="N238" s="82">
        <v>1.9574944071588367</v>
      </c>
      <c r="O238" s="61">
        <v>1.4344262295081966</v>
      </c>
      <c r="P238" s="64">
        <v>11.217948717948717</v>
      </c>
      <c r="Q238" s="1">
        <v>1.4344262295081966</v>
      </c>
      <c r="R238" s="1">
        <v>11.217948717948717</v>
      </c>
      <c r="S238" s="1" t="str">
        <f>VLOOKUP(F238,'7)Transmission Capacity - App G'!$C$7:$M$23,11,FALSE)</f>
        <v>Offer signed 24/12/2024</v>
      </c>
    </row>
    <row r="239" spans="2:19" ht="14.5" x14ac:dyDescent="0.35">
      <c r="B239" s="6" t="s">
        <v>241</v>
      </c>
      <c r="C239" s="6" t="s">
        <v>474</v>
      </c>
      <c r="D239" s="6" t="s">
        <v>241</v>
      </c>
      <c r="E239" s="6" t="s">
        <v>241</v>
      </c>
      <c r="F239" s="6" t="s">
        <v>257</v>
      </c>
      <c r="G239" s="6">
        <v>386020</v>
      </c>
      <c r="H239" s="65">
        <v>438507</v>
      </c>
      <c r="I239" s="66">
        <v>400</v>
      </c>
      <c r="J239" s="77">
        <v>4.572614131981835</v>
      </c>
      <c r="K239" s="62">
        <v>4.9397673678458069</v>
      </c>
      <c r="L239" s="63">
        <v>9.0797673678458075</v>
      </c>
      <c r="M239" s="62">
        <v>0</v>
      </c>
      <c r="N239" s="82">
        <v>0</v>
      </c>
      <c r="O239" s="61">
        <v>0</v>
      </c>
      <c r="P239" s="64">
        <v>0</v>
      </c>
      <c r="Q239" s="1">
        <v>0</v>
      </c>
      <c r="R239" s="1">
        <v>0</v>
      </c>
      <c r="S239" s="1" t="str">
        <f>VLOOKUP(F239,'7)Transmission Capacity - App G'!$C$7:$M$23,11,FALSE)</f>
        <v>Offer  signed 19/05/2025.</v>
      </c>
    </row>
    <row r="240" spans="2:19" ht="14.5" x14ac:dyDescent="0.35">
      <c r="B240" s="6" t="s">
        <v>242</v>
      </c>
      <c r="C240" s="6" t="s">
        <v>474</v>
      </c>
      <c r="D240" s="6" t="s">
        <v>81</v>
      </c>
      <c r="E240" s="6" t="s">
        <v>81</v>
      </c>
      <c r="F240" s="6" t="s">
        <v>416</v>
      </c>
      <c r="G240" s="6">
        <v>388333</v>
      </c>
      <c r="H240" s="65">
        <v>402657</v>
      </c>
      <c r="I240" s="66">
        <v>630</v>
      </c>
      <c r="J240" s="77">
        <v>7.2018672578713909</v>
      </c>
      <c r="K240" s="62">
        <v>3.6013478277573938</v>
      </c>
      <c r="L240" s="63">
        <v>3.6013478277573938</v>
      </c>
      <c r="M240" s="62">
        <v>29.926500000000001</v>
      </c>
      <c r="N240" s="82">
        <v>8.5418344519015754</v>
      </c>
      <c r="O240" s="61">
        <v>6.2593442622950892</v>
      </c>
      <c r="P240" s="64">
        <v>3.6013478277573938</v>
      </c>
      <c r="Q240" s="1">
        <v>1.3649180327868842</v>
      </c>
      <c r="R240" s="1">
        <v>0</v>
      </c>
      <c r="S240" s="1" t="str">
        <f>VLOOKUP(F240,'7)Transmission Capacity - App G'!$C$7:$M$23,11,FALSE)</f>
        <v>offer signed  25/04/2025</v>
      </c>
    </row>
    <row r="241" spans="2:19" ht="14.5" x14ac:dyDescent="0.35">
      <c r="B241" s="6" t="s">
        <v>243</v>
      </c>
      <c r="C241" s="6" t="s">
        <v>475</v>
      </c>
      <c r="D241" s="6" t="s">
        <v>380</v>
      </c>
      <c r="E241" s="58" t="s">
        <v>443</v>
      </c>
      <c r="F241" s="6" t="s">
        <v>491</v>
      </c>
      <c r="G241" s="6">
        <v>369770</v>
      </c>
      <c r="H241" s="65">
        <v>505803</v>
      </c>
      <c r="I241" s="66">
        <v>800</v>
      </c>
      <c r="J241" s="77">
        <v>15.242047106606121</v>
      </c>
      <c r="K241" s="62">
        <v>0.54667964240043809</v>
      </c>
      <c r="L241" s="63">
        <v>2.0466796424004379</v>
      </c>
      <c r="M241" s="62">
        <v>3.128943614514768</v>
      </c>
      <c r="N241" s="82">
        <v>3.128943614514768</v>
      </c>
      <c r="O241" s="61">
        <v>3.128943614514768</v>
      </c>
      <c r="P241" s="64">
        <v>2.0466796424004379</v>
      </c>
      <c r="Q241" s="1">
        <v>3.8321775482398737</v>
      </c>
      <c r="R241" s="1">
        <v>2.0546046969361385</v>
      </c>
      <c r="S241" s="1" t="str">
        <f>VLOOKUP(F241,'7)Transmission Capacity - App G'!$C$7:$M$23,11,FALSE)</f>
        <v>Offer signed  30/05/2025.</v>
      </c>
    </row>
    <row r="242" spans="2:19" ht="14.5" x14ac:dyDescent="0.35">
      <c r="B242" s="6" t="s">
        <v>244</v>
      </c>
      <c r="C242" s="6" t="s">
        <v>475</v>
      </c>
      <c r="D242" s="6" t="s">
        <v>380</v>
      </c>
      <c r="E242" s="58" t="s">
        <v>443</v>
      </c>
      <c r="F242" s="6" t="s">
        <v>491</v>
      </c>
      <c r="G242" s="6">
        <v>360520</v>
      </c>
      <c r="H242" s="65">
        <v>521151</v>
      </c>
      <c r="I242" s="66">
        <v>400</v>
      </c>
      <c r="J242" s="77">
        <v>7.6210235533030604</v>
      </c>
      <c r="K242" s="62">
        <v>0.86113151721529579</v>
      </c>
      <c r="L242" s="63">
        <v>7.8611315172152958</v>
      </c>
      <c r="M242" s="62">
        <v>14.97039145010732</v>
      </c>
      <c r="N242" s="82">
        <v>14.97039145010732</v>
      </c>
      <c r="O242" s="61">
        <v>14.97039145010732</v>
      </c>
      <c r="P242" s="64">
        <v>7.8611315172152958</v>
      </c>
      <c r="Q242" s="1">
        <v>15.052250574622409</v>
      </c>
      <c r="R242" s="1">
        <v>7.0630719545012273</v>
      </c>
      <c r="S242" s="1" t="str">
        <f>VLOOKUP(F242,'7)Transmission Capacity - App G'!$C$7:$M$23,11,FALSE)</f>
        <v>Offer signed  30/05/2025.</v>
      </c>
    </row>
    <row r="243" spans="2:19" ht="14.5" x14ac:dyDescent="0.35">
      <c r="B243" s="6" t="s">
        <v>245</v>
      </c>
      <c r="C243" s="6" t="s">
        <v>475</v>
      </c>
      <c r="D243" s="6" t="s">
        <v>185</v>
      </c>
      <c r="E243" s="6" t="s">
        <v>185</v>
      </c>
      <c r="F243" s="6" t="s">
        <v>417</v>
      </c>
      <c r="G243" s="6">
        <v>396385</v>
      </c>
      <c r="H243" s="65">
        <v>396464</v>
      </c>
      <c r="I243" s="66">
        <v>400</v>
      </c>
      <c r="J243" s="77">
        <v>7.6210235533030604</v>
      </c>
      <c r="K243" s="62">
        <v>9.5527861808887771</v>
      </c>
      <c r="L243" s="63">
        <v>14.552786180888777</v>
      </c>
      <c r="M243" s="62">
        <v>18.537365440529353</v>
      </c>
      <c r="N243" s="82">
        <v>5.8715883668903821</v>
      </c>
      <c r="O243" s="61">
        <v>4.3026229508196741</v>
      </c>
      <c r="P243" s="64">
        <v>14.552786180888777</v>
      </c>
      <c r="Q243" s="1">
        <v>1.5109600065694226</v>
      </c>
      <c r="R243" s="1">
        <v>1.5109600065694226</v>
      </c>
      <c r="S243" s="1" t="str">
        <f>VLOOKUP(F243,'7)Transmission Capacity - App G'!$C$7:$M$23,11,FALSE)</f>
        <v>Offer  signed 27/08/2024</v>
      </c>
    </row>
    <row r="244" spans="2:19" ht="14.5" x14ac:dyDescent="0.35">
      <c r="B244" s="6" t="s">
        <v>246</v>
      </c>
      <c r="C244" s="6" t="s">
        <v>474</v>
      </c>
      <c r="D244" s="6" t="s">
        <v>81</v>
      </c>
      <c r="E244" s="6" t="s">
        <v>81</v>
      </c>
      <c r="F244" s="6" t="s">
        <v>416</v>
      </c>
      <c r="G244" s="6">
        <v>388030</v>
      </c>
      <c r="H244" s="65">
        <v>400511</v>
      </c>
      <c r="I244" s="66">
        <v>400</v>
      </c>
      <c r="J244" s="77">
        <v>4.572614131981835</v>
      </c>
      <c r="K244" s="62">
        <v>0.7034317713992948</v>
      </c>
      <c r="L244" s="63">
        <v>0.7034317713992948</v>
      </c>
      <c r="M244" s="62">
        <v>12.146375940324891</v>
      </c>
      <c r="N244" s="82">
        <v>8.5418344519015754</v>
      </c>
      <c r="O244" s="61">
        <v>6.2593442622950892</v>
      </c>
      <c r="P244" s="64">
        <v>0.7034317713992948</v>
      </c>
      <c r="Q244" s="1">
        <v>1.3649180327868842</v>
      </c>
      <c r="R244" s="1">
        <v>0</v>
      </c>
      <c r="S244" s="1" t="str">
        <f>VLOOKUP(F244,'7)Transmission Capacity - App G'!$C$7:$M$23,11,FALSE)</f>
        <v>offer signed  25/04/2025</v>
      </c>
    </row>
    <row r="245" spans="2:19" ht="14.5" x14ac:dyDescent="0.35">
      <c r="B245" s="6" t="s">
        <v>247</v>
      </c>
      <c r="C245" s="6" t="s">
        <v>475</v>
      </c>
      <c r="D245" s="6" t="s">
        <v>140</v>
      </c>
      <c r="E245" s="6" t="s">
        <v>140</v>
      </c>
      <c r="F245" s="6" t="s">
        <v>418</v>
      </c>
      <c r="G245" s="6">
        <v>357891</v>
      </c>
      <c r="H245" s="65">
        <v>395944</v>
      </c>
      <c r="I245" s="66">
        <v>630</v>
      </c>
      <c r="J245" s="77">
        <v>12.00311209645232</v>
      </c>
      <c r="K245" s="62">
        <v>5.9012443428656027</v>
      </c>
      <c r="L245" s="63">
        <v>10.038244342865603</v>
      </c>
      <c r="M245" s="62">
        <v>26.843810526315792</v>
      </c>
      <c r="N245" s="82">
        <v>9.268903803131975</v>
      </c>
      <c r="O245" s="61">
        <v>6.7921311475409727</v>
      </c>
      <c r="P245" s="64">
        <v>10.038244342865603</v>
      </c>
      <c r="Q245" s="1">
        <v>0</v>
      </c>
      <c r="R245" s="1">
        <v>0</v>
      </c>
      <c r="S245" s="1" t="str">
        <f>VLOOKUP(F245,'7)Transmission Capacity - App G'!$C$7:$M$23,11,FALSE)</f>
        <v>N/A</v>
      </c>
    </row>
    <row r="246" spans="2:19" ht="14.5" x14ac:dyDescent="0.35">
      <c r="B246" s="6" t="s">
        <v>248</v>
      </c>
      <c r="C246" s="6" t="s">
        <v>475</v>
      </c>
      <c r="D246" s="6" t="s">
        <v>380</v>
      </c>
      <c r="E246" s="58" t="s">
        <v>443</v>
      </c>
      <c r="F246" s="6" t="s">
        <v>491</v>
      </c>
      <c r="G246" s="6">
        <v>349973</v>
      </c>
      <c r="H246" s="65">
        <v>530340</v>
      </c>
      <c r="I246" s="66">
        <v>630</v>
      </c>
      <c r="J246" s="77">
        <v>12.00311209645232</v>
      </c>
      <c r="K246" s="62">
        <v>2.7292081915813071</v>
      </c>
      <c r="L246" s="63">
        <v>6.7292081915813071</v>
      </c>
      <c r="M246" s="62">
        <v>32.333893881701357</v>
      </c>
      <c r="N246" s="82">
        <v>6.4421052631578926</v>
      </c>
      <c r="O246" s="61">
        <v>4.6300678952473318</v>
      </c>
      <c r="P246" s="64">
        <v>6.7292081915813071</v>
      </c>
      <c r="Q246" s="1">
        <v>3.8410281280310388</v>
      </c>
      <c r="R246" s="1">
        <v>8.656510839695418</v>
      </c>
      <c r="S246" s="1" t="str">
        <f>VLOOKUP(F246,'7)Transmission Capacity - App G'!$C$7:$M$23,11,FALSE)</f>
        <v>Offer signed  30/05/2025.</v>
      </c>
    </row>
    <row r="247" spans="2:19" ht="14.5" x14ac:dyDescent="0.35">
      <c r="B247" s="6" t="s">
        <v>249</v>
      </c>
      <c r="C247" s="6" t="s">
        <v>475</v>
      </c>
      <c r="D247" s="6" t="s">
        <v>380</v>
      </c>
      <c r="E247" s="58" t="s">
        <v>443</v>
      </c>
      <c r="F247" s="6" t="s">
        <v>491</v>
      </c>
      <c r="G247" s="6">
        <v>349973</v>
      </c>
      <c r="H247" s="65">
        <v>530340</v>
      </c>
      <c r="I247" s="66">
        <v>630</v>
      </c>
      <c r="J247" s="77">
        <v>12.00311209645232</v>
      </c>
      <c r="K247" s="62">
        <v>1.3508480213121636</v>
      </c>
      <c r="L247" s="63">
        <v>6.1008480213121636</v>
      </c>
      <c r="M247" s="62">
        <v>20.00785793782876</v>
      </c>
      <c r="N247" s="82">
        <v>20.00785793782876</v>
      </c>
      <c r="O247" s="61">
        <v>18.906557377049182</v>
      </c>
      <c r="P247" s="64">
        <v>6.1008480213121636</v>
      </c>
      <c r="Q247" s="1">
        <v>14.41833307301544</v>
      </c>
      <c r="R247" s="1">
        <v>10.275185225766105</v>
      </c>
      <c r="S247" s="1" t="str">
        <f>VLOOKUP(F247,'7)Transmission Capacity - App G'!$C$7:$M$23,11,FALSE)</f>
        <v>Offer signed  30/05/2025.</v>
      </c>
    </row>
    <row r="248" spans="2:19" ht="14.5" x14ac:dyDescent="0.35">
      <c r="B248" s="6" t="s">
        <v>250</v>
      </c>
      <c r="C248" s="6" t="s">
        <v>474</v>
      </c>
      <c r="D248" s="6" t="s">
        <v>43</v>
      </c>
      <c r="E248" s="6" t="s">
        <v>43</v>
      </c>
      <c r="F248" s="6" t="s">
        <v>490</v>
      </c>
      <c r="G248" s="6">
        <v>331831</v>
      </c>
      <c r="H248" s="65">
        <v>441463</v>
      </c>
      <c r="I248" s="66">
        <v>400</v>
      </c>
      <c r="J248" s="77">
        <v>4.572614131981835</v>
      </c>
      <c r="K248" s="62">
        <v>17.228276923076919</v>
      </c>
      <c r="L248" s="63">
        <v>23.268681604665375</v>
      </c>
      <c r="M248" s="62">
        <v>11.217948717948717</v>
      </c>
      <c r="N248" s="82">
        <v>1.9574944071588367</v>
      </c>
      <c r="O248" s="61">
        <v>1.4344262295081966</v>
      </c>
      <c r="P248" s="64">
        <v>11.217948717948717</v>
      </c>
      <c r="Q248" s="1">
        <v>1.4344262295081966</v>
      </c>
      <c r="R248" s="1">
        <v>11.217948717948717</v>
      </c>
      <c r="S248" s="1" t="str">
        <f>VLOOKUP(F248,'7)Transmission Capacity - App G'!$C$7:$M$23,11,FALSE)</f>
        <v>Offer signed 30/05/2025.</v>
      </c>
    </row>
    <row r="249" spans="2:19" ht="14.5" x14ac:dyDescent="0.35">
      <c r="B249" s="6" t="s">
        <v>251</v>
      </c>
      <c r="C249" s="6" t="s">
        <v>475</v>
      </c>
      <c r="D249" s="6" t="s">
        <v>396</v>
      </c>
      <c r="E249" s="6" t="s">
        <v>396</v>
      </c>
      <c r="F249" s="6" t="s">
        <v>422</v>
      </c>
      <c r="G249" s="6">
        <v>392447</v>
      </c>
      <c r="H249" s="65">
        <v>385492</v>
      </c>
      <c r="I249" s="66">
        <v>400</v>
      </c>
      <c r="J249" s="77">
        <v>7.6210235533030604</v>
      </c>
      <c r="K249" s="62">
        <v>10.035788461538461</v>
      </c>
      <c r="L249" s="63">
        <v>16.308400150380482</v>
      </c>
      <c r="M249" s="62">
        <v>6.5057377049180429</v>
      </c>
      <c r="N249" s="82">
        <v>1.0711201079622148</v>
      </c>
      <c r="O249" s="61">
        <v>0.76983511154219331</v>
      </c>
      <c r="P249" s="64">
        <v>6.5057377049180429</v>
      </c>
      <c r="Q249" s="1">
        <v>0.5634335596508242</v>
      </c>
      <c r="R249" s="1">
        <v>4.7614754098360637</v>
      </c>
      <c r="S249" s="1" t="str">
        <f>VLOOKUP(F249,'7)Transmission Capacity - App G'!$C$7:$M$23,11,FALSE)</f>
        <v>N/A</v>
      </c>
    </row>
    <row r="250" spans="2:19" ht="14.5" x14ac:dyDescent="0.35">
      <c r="B250" s="6" t="s">
        <v>252</v>
      </c>
      <c r="C250" s="6" t="s">
        <v>474</v>
      </c>
      <c r="D250" s="6" t="s">
        <v>351</v>
      </c>
      <c r="E250" s="6" t="s">
        <v>351</v>
      </c>
      <c r="F250" s="6" t="s">
        <v>415</v>
      </c>
      <c r="G250" s="6">
        <v>382555</v>
      </c>
      <c r="H250" s="65">
        <v>390327</v>
      </c>
      <c r="I250" s="66">
        <v>400</v>
      </c>
      <c r="J250" s="77">
        <v>4.572614131981835</v>
      </c>
      <c r="K250" s="62">
        <v>2.0591992698844876</v>
      </c>
      <c r="L250" s="63">
        <v>11.735088442522141</v>
      </c>
      <c r="M250" s="62">
        <v>9.328000000000003</v>
      </c>
      <c r="N250" s="82">
        <v>1.9574944071588367</v>
      </c>
      <c r="O250" s="61">
        <v>1.4344262295081966</v>
      </c>
      <c r="P250" s="64">
        <v>9.328000000000003</v>
      </c>
      <c r="Q250" s="1">
        <v>1.4344262295081966</v>
      </c>
      <c r="R250" s="1">
        <v>9.3100229689526923</v>
      </c>
      <c r="S250" s="1" t="str">
        <f>VLOOKUP(F250,'7)Transmission Capacity - App G'!$C$7:$M$23,11,FALSE)</f>
        <v>Offer  signed 11/03/2025</v>
      </c>
    </row>
    <row r="251" spans="2:19" ht="14.5" x14ac:dyDescent="0.35">
      <c r="B251" s="6" t="s">
        <v>253</v>
      </c>
      <c r="C251" s="6" t="s">
        <v>474</v>
      </c>
      <c r="D251" s="6" t="s">
        <v>412</v>
      </c>
      <c r="E251" s="6" t="s">
        <v>412</v>
      </c>
      <c r="F251" s="6" t="s">
        <v>419</v>
      </c>
      <c r="G251" s="6">
        <v>372569</v>
      </c>
      <c r="H251" s="65">
        <v>392079</v>
      </c>
      <c r="I251" s="66">
        <v>400</v>
      </c>
      <c r="J251" s="77">
        <v>4.572614131981835</v>
      </c>
      <c r="K251" s="62">
        <v>3.456911749253134</v>
      </c>
      <c r="L251" s="63">
        <v>8.3969117492531353</v>
      </c>
      <c r="M251" s="62">
        <v>11.217948717948717</v>
      </c>
      <c r="N251" s="82">
        <v>1.9574944071588367</v>
      </c>
      <c r="O251" s="61">
        <v>1.4344262295081966</v>
      </c>
      <c r="P251" s="64">
        <v>8.3969117492531353</v>
      </c>
      <c r="Q251" s="1">
        <v>1.4344262295081966</v>
      </c>
      <c r="R251" s="1">
        <v>10.038197540669348</v>
      </c>
      <c r="S251" s="1" t="str">
        <f>VLOOKUP(F251,'7)Transmission Capacity - App G'!$C$7:$M$23,11,FALSE)</f>
        <v xml:space="preserve"> Offer  signed 19/05/2025</v>
      </c>
    </row>
    <row r="252" spans="2:19" ht="14.5" x14ac:dyDescent="0.35">
      <c r="B252" s="6" t="s">
        <v>254</v>
      </c>
      <c r="C252" s="6" t="s">
        <v>474</v>
      </c>
      <c r="D252" s="6" t="s">
        <v>411</v>
      </c>
      <c r="E252" s="6" t="s">
        <v>411</v>
      </c>
      <c r="F252" s="6" t="s">
        <v>422</v>
      </c>
      <c r="G252" s="6">
        <v>391010</v>
      </c>
      <c r="H252" s="65">
        <v>389489</v>
      </c>
      <c r="I252" s="66">
        <v>400</v>
      </c>
      <c r="J252" s="77">
        <v>4.572614131981835</v>
      </c>
      <c r="K252" s="62">
        <v>1.1943186692755035</v>
      </c>
      <c r="L252" s="63">
        <v>1.1943186692755035</v>
      </c>
      <c r="M252" s="62">
        <v>28.609666666666669</v>
      </c>
      <c r="N252" s="82">
        <v>12.354926206621458</v>
      </c>
      <c r="O252" s="61">
        <v>9.0144935972060534</v>
      </c>
      <c r="P252" s="64">
        <v>1.1943186692755035</v>
      </c>
      <c r="Q252" s="1">
        <v>9.1326884835477191</v>
      </c>
      <c r="R252" s="1">
        <v>0</v>
      </c>
      <c r="S252" s="1" t="str">
        <f>VLOOKUP(F252,'7)Transmission Capacity - App G'!$C$7:$M$23,11,FALSE)</f>
        <v>N/A</v>
      </c>
    </row>
    <row r="253" spans="2:19" ht="14.5" x14ac:dyDescent="0.35">
      <c r="B253" s="6" t="s">
        <v>255</v>
      </c>
      <c r="C253" s="6" t="s">
        <v>474</v>
      </c>
      <c r="D253" s="6" t="s">
        <v>405</v>
      </c>
      <c r="E253" s="6" t="s">
        <v>405</v>
      </c>
      <c r="F253" s="6" t="s">
        <v>417</v>
      </c>
      <c r="G253" s="6">
        <v>388606</v>
      </c>
      <c r="H253" s="65">
        <v>397346</v>
      </c>
      <c r="I253" s="66">
        <v>630</v>
      </c>
      <c r="J253" s="77">
        <v>7.2018672578713909</v>
      </c>
      <c r="K253" s="62">
        <v>1.6499500000000005</v>
      </c>
      <c r="L253" s="63">
        <v>5.6137149364371002</v>
      </c>
      <c r="M253" s="62">
        <v>1.9102564102564219</v>
      </c>
      <c r="N253" s="82">
        <v>0.33333333333333537</v>
      </c>
      <c r="O253" s="61">
        <v>0.2442622950819687</v>
      </c>
      <c r="P253" s="64">
        <v>1.9102564102564219</v>
      </c>
      <c r="Q253" s="1">
        <v>1.4344262295081966</v>
      </c>
      <c r="R253" s="1">
        <v>5.8859553971570442</v>
      </c>
      <c r="S253" s="1" t="str">
        <f>VLOOKUP(F253,'7)Transmission Capacity - App G'!$C$7:$M$23,11,FALSE)</f>
        <v>Offer  signed 27/08/2024</v>
      </c>
    </row>
    <row r="254" spans="2:19" ht="14.5" x14ac:dyDescent="0.35">
      <c r="B254" s="6" t="s">
        <v>256</v>
      </c>
      <c r="C254" s="6" t="s">
        <v>475</v>
      </c>
      <c r="D254" s="6" t="s">
        <v>302</v>
      </c>
      <c r="E254" s="6" t="s">
        <v>302</v>
      </c>
      <c r="F254" s="6" t="s">
        <v>493</v>
      </c>
      <c r="G254" s="6">
        <v>341294</v>
      </c>
      <c r="H254" s="65">
        <v>408158</v>
      </c>
      <c r="I254" s="66">
        <v>800</v>
      </c>
      <c r="J254" s="77">
        <v>15.242047106606121</v>
      </c>
      <c r="K254" s="62">
        <v>8.4213091024134332</v>
      </c>
      <c r="L254" s="63">
        <v>13.058309102413434</v>
      </c>
      <c r="M254" s="62">
        <v>11.217948717948717</v>
      </c>
      <c r="N254" s="82">
        <v>1.9574944071588367</v>
      </c>
      <c r="O254" s="61">
        <v>1.4344262295081966</v>
      </c>
      <c r="P254" s="64">
        <v>11.217948717948717</v>
      </c>
      <c r="Q254" s="1">
        <v>1.4344262295081966</v>
      </c>
      <c r="R254" s="1">
        <v>10.451307682927336</v>
      </c>
      <c r="S254" s="1" t="str">
        <f>VLOOKUP(F254,'7)Transmission Capacity - App G'!$C$7:$M$23,11,FALSE)</f>
        <v>Offer signed 29/05/2024. Parrallel offer signed 27/08/2024</v>
      </c>
    </row>
    <row r="255" spans="2:19" ht="14.5" x14ac:dyDescent="0.35">
      <c r="B255" s="6" t="s">
        <v>257</v>
      </c>
      <c r="C255" s="6" t="s">
        <v>475</v>
      </c>
      <c r="D255" s="6" t="s">
        <v>257</v>
      </c>
      <c r="E255" s="6" t="s">
        <v>257</v>
      </c>
      <c r="F255" s="6" t="s">
        <v>257</v>
      </c>
      <c r="G255" s="6">
        <v>378428</v>
      </c>
      <c r="H255" s="65">
        <v>433238</v>
      </c>
      <c r="I255" s="66">
        <v>400</v>
      </c>
      <c r="J255" s="77">
        <v>7.6210235533030604</v>
      </c>
      <c r="K255" s="62">
        <v>16.32042497926437</v>
      </c>
      <c r="L255" s="63">
        <v>23.32042497926437</v>
      </c>
      <c r="M255" s="62">
        <v>6.6295081967213241</v>
      </c>
      <c r="N255" s="82">
        <v>1.0914979757085042</v>
      </c>
      <c r="O255" s="61">
        <v>0.78448108632395885</v>
      </c>
      <c r="P255" s="64">
        <v>6.6295081967213241</v>
      </c>
      <c r="Q255" s="1">
        <v>0.843452958292918</v>
      </c>
      <c r="R255" s="1">
        <v>7.1278688524590033</v>
      </c>
      <c r="S255" s="1" t="str">
        <f>VLOOKUP(F255,'7)Transmission Capacity - App G'!$C$7:$M$23,11,FALSE)</f>
        <v>Offer  signed 19/05/2025.</v>
      </c>
    </row>
    <row r="256" spans="2:19" ht="14.5" x14ac:dyDescent="0.35">
      <c r="B256" s="78" t="s">
        <v>587</v>
      </c>
      <c r="C256" s="6" t="s">
        <v>475</v>
      </c>
      <c r="D256" s="6" t="s">
        <v>257</v>
      </c>
      <c r="E256" s="6" t="s">
        <v>257</v>
      </c>
      <c r="F256" s="6" t="s">
        <v>257</v>
      </c>
      <c r="G256" s="6">
        <v>374463</v>
      </c>
      <c r="H256" s="65">
        <v>441514</v>
      </c>
      <c r="I256" s="66">
        <v>630</v>
      </c>
      <c r="J256" s="77">
        <v>12.00311209645232</v>
      </c>
      <c r="K256" s="62">
        <v>0</v>
      </c>
      <c r="L256" s="63">
        <v>9.6910929454672203</v>
      </c>
      <c r="M256" s="62">
        <v>19.752852569679352</v>
      </c>
      <c r="N256" s="82">
        <v>19.752852569679352</v>
      </c>
      <c r="O256" s="61">
        <v>19.752852569679352</v>
      </c>
      <c r="P256" s="64">
        <v>9.6910929454672203</v>
      </c>
      <c r="Q256" s="1">
        <v>19.603053435114504</v>
      </c>
      <c r="R256" s="1">
        <v>8.9830000000000005</v>
      </c>
      <c r="S256" s="1" t="str">
        <f>VLOOKUP(F256,'7)Transmission Capacity - App G'!$C$7:$M$23,11,FALSE)</f>
        <v>Offer  signed 19/05/2025.</v>
      </c>
    </row>
    <row r="257" spans="2:19" ht="14.5" x14ac:dyDescent="0.35">
      <c r="B257" s="6" t="s">
        <v>258</v>
      </c>
      <c r="C257" s="6" t="s">
        <v>474</v>
      </c>
      <c r="D257" s="6" t="s">
        <v>131</v>
      </c>
      <c r="E257" s="6" t="s">
        <v>131</v>
      </c>
      <c r="F257" s="6" t="s">
        <v>420</v>
      </c>
      <c r="G257" s="6">
        <v>381161</v>
      </c>
      <c r="H257" s="65">
        <v>398842</v>
      </c>
      <c r="I257" s="66">
        <v>400</v>
      </c>
      <c r="J257" s="77">
        <v>4.572614131981835</v>
      </c>
      <c r="K257" s="62">
        <v>0</v>
      </c>
      <c r="L257" s="63">
        <v>0</v>
      </c>
      <c r="M257" s="62">
        <v>7</v>
      </c>
      <c r="N257" s="82">
        <v>1.9574944071588367</v>
      </c>
      <c r="O257" s="61">
        <v>1.4344262295081966</v>
      </c>
      <c r="P257" s="64">
        <v>0</v>
      </c>
      <c r="Q257" s="1">
        <v>1.4344262295081966</v>
      </c>
      <c r="R257" s="1">
        <v>0</v>
      </c>
      <c r="S257" s="1" t="str">
        <f>VLOOKUP(F257,'7)Transmission Capacity - App G'!$C$7:$M$23,11,FALSE)</f>
        <v>Offer signed 24/12/2024</v>
      </c>
    </row>
    <row r="258" spans="2:19" ht="14.5" x14ac:dyDescent="0.35">
      <c r="B258" s="6" t="s">
        <v>259</v>
      </c>
      <c r="C258" s="6" t="s">
        <v>475</v>
      </c>
      <c r="D258" s="6" t="s">
        <v>401</v>
      </c>
      <c r="E258" s="6" t="s">
        <v>401</v>
      </c>
      <c r="F258" s="6" t="s">
        <v>489</v>
      </c>
      <c r="G258" s="6">
        <v>341768</v>
      </c>
      <c r="H258" s="65">
        <v>553686</v>
      </c>
      <c r="I258" s="66">
        <v>400</v>
      </c>
      <c r="J258" s="77">
        <v>7.6210235533030604</v>
      </c>
      <c r="K258" s="62">
        <v>4.6731224279964181</v>
      </c>
      <c r="L258" s="63">
        <v>8.8101224279964185</v>
      </c>
      <c r="M258" s="62">
        <v>7</v>
      </c>
      <c r="N258" s="82">
        <v>1.9574944071588367</v>
      </c>
      <c r="O258" s="61">
        <v>1.4344262295081966</v>
      </c>
      <c r="P258" s="64">
        <v>7</v>
      </c>
      <c r="Q258" s="1">
        <v>1.4344262295081966</v>
      </c>
      <c r="R258" s="1">
        <v>7</v>
      </c>
      <c r="S258" s="1" t="str">
        <f>VLOOKUP(F258,'7)Transmission Capacity - App G'!$C$7:$M$23,11,FALSE)</f>
        <v>Offer signed  30/05/2025.</v>
      </c>
    </row>
    <row r="259" spans="2:19" ht="14.5" x14ac:dyDescent="0.35">
      <c r="B259" s="6" t="s">
        <v>260</v>
      </c>
      <c r="C259" s="6" t="s">
        <v>474</v>
      </c>
      <c r="D259" s="6" t="s">
        <v>241</v>
      </c>
      <c r="E259" s="6" t="s">
        <v>241</v>
      </c>
      <c r="F259" s="6" t="s">
        <v>257</v>
      </c>
      <c r="G259" s="6">
        <v>387571</v>
      </c>
      <c r="H259" s="65">
        <v>439522</v>
      </c>
      <c r="I259" s="66">
        <v>800</v>
      </c>
      <c r="J259" s="77">
        <v>9.1452282639636699</v>
      </c>
      <c r="K259" s="62">
        <v>2.590176719425938</v>
      </c>
      <c r="L259" s="63">
        <v>11.590176719425937</v>
      </c>
      <c r="M259" s="62">
        <v>0</v>
      </c>
      <c r="N259" s="82">
        <v>0</v>
      </c>
      <c r="O259" s="61">
        <v>0</v>
      </c>
      <c r="P259" s="64">
        <v>0</v>
      </c>
      <c r="Q259" s="1">
        <v>0</v>
      </c>
      <c r="R259" s="1">
        <v>0</v>
      </c>
      <c r="S259" s="1" t="str">
        <f>VLOOKUP(F259,'7)Transmission Capacity - App G'!$C$7:$M$23,11,FALSE)</f>
        <v>Offer  signed 19/05/2025.</v>
      </c>
    </row>
    <row r="260" spans="2:19" ht="14.5" x14ac:dyDescent="0.35">
      <c r="B260" s="6" t="s">
        <v>261</v>
      </c>
      <c r="C260" s="6" t="s">
        <v>474</v>
      </c>
      <c r="D260" s="6" t="s">
        <v>397</v>
      </c>
      <c r="E260" s="6" t="s">
        <v>397</v>
      </c>
      <c r="F260" s="6" t="s">
        <v>415</v>
      </c>
      <c r="G260" s="6">
        <v>384427</v>
      </c>
      <c r="H260" s="65">
        <v>398261</v>
      </c>
      <c r="I260" s="66">
        <v>400</v>
      </c>
      <c r="J260" s="77">
        <v>4.572614131981835</v>
      </c>
      <c r="K260" s="62">
        <v>0</v>
      </c>
      <c r="L260" s="63">
        <v>10.590122604897164</v>
      </c>
      <c r="M260" s="62">
        <v>30.13576674271529</v>
      </c>
      <c r="N260" s="82">
        <v>8.2590347028320696</v>
      </c>
      <c r="O260" s="61">
        <v>6.0260186263096616</v>
      </c>
      <c r="P260" s="64">
        <v>10.590122604897164</v>
      </c>
      <c r="Q260" s="1">
        <v>6.0413784755341382</v>
      </c>
      <c r="R260" s="1">
        <v>15.011742484125811</v>
      </c>
      <c r="S260" s="1" t="str">
        <f>VLOOKUP(F260,'7)Transmission Capacity - App G'!$C$7:$M$23,11,FALSE)</f>
        <v>Offer  signed 11/03/2025</v>
      </c>
    </row>
    <row r="261" spans="2:19" ht="14.5" x14ac:dyDescent="0.35">
      <c r="B261" s="6" t="s">
        <v>262</v>
      </c>
      <c r="C261" s="6" t="s">
        <v>475</v>
      </c>
      <c r="D261" s="6" t="s">
        <v>302</v>
      </c>
      <c r="E261" s="6" t="s">
        <v>302</v>
      </c>
      <c r="F261" s="6" t="s">
        <v>493</v>
      </c>
      <c r="G261" s="6">
        <v>349148</v>
      </c>
      <c r="H261" s="65">
        <v>404549</v>
      </c>
      <c r="I261" s="66">
        <v>400</v>
      </c>
      <c r="J261" s="77">
        <v>7.6210235533030604</v>
      </c>
      <c r="K261" s="62">
        <v>9.5722014773076687</v>
      </c>
      <c r="L261" s="63">
        <v>18.552958186234349</v>
      </c>
      <c r="M261" s="62">
        <v>11.217948717948717</v>
      </c>
      <c r="N261" s="82">
        <v>1.9574944071588367</v>
      </c>
      <c r="O261" s="61">
        <v>1.4344262295081966</v>
      </c>
      <c r="P261" s="64">
        <v>11.217948717948717</v>
      </c>
      <c r="Q261" s="1">
        <v>1.4344262295081966</v>
      </c>
      <c r="R261" s="1">
        <v>10.451307682927336</v>
      </c>
      <c r="S261" s="1" t="str">
        <f>VLOOKUP(F261,'7)Transmission Capacity - App G'!$C$7:$M$23,11,FALSE)</f>
        <v>Offer signed 29/05/2024. Parrallel offer signed 27/08/2024</v>
      </c>
    </row>
    <row r="262" spans="2:19" ht="14.5" x14ac:dyDescent="0.35">
      <c r="B262" s="6" t="s">
        <v>263</v>
      </c>
      <c r="C262" s="6" t="s">
        <v>475</v>
      </c>
      <c r="D262" s="6" t="s">
        <v>401</v>
      </c>
      <c r="E262" s="6" t="s">
        <v>401</v>
      </c>
      <c r="F262" s="6" t="s">
        <v>489</v>
      </c>
      <c r="G262" s="6">
        <v>339059</v>
      </c>
      <c r="H262" s="65">
        <v>553548</v>
      </c>
      <c r="I262" s="66">
        <v>400</v>
      </c>
      <c r="J262" s="77">
        <v>7.6210235533030604</v>
      </c>
      <c r="K262" s="62">
        <v>6.2476956613616004</v>
      </c>
      <c r="L262" s="63">
        <v>10.685539486551583</v>
      </c>
      <c r="M262" s="62">
        <v>2.6844262295081971</v>
      </c>
      <c r="N262" s="82">
        <v>0.44197031039136303</v>
      </c>
      <c r="O262" s="61">
        <v>0.31765276430649858</v>
      </c>
      <c r="P262" s="64">
        <v>2.6844262295081971</v>
      </c>
      <c r="Q262" s="1">
        <v>1.4344262295081966</v>
      </c>
      <c r="R262" s="1">
        <v>7</v>
      </c>
      <c r="S262" s="1" t="str">
        <f>VLOOKUP(F262,'7)Transmission Capacity - App G'!$C$7:$M$23,11,FALSE)</f>
        <v>Offer signed  30/05/2025.</v>
      </c>
    </row>
    <row r="263" spans="2:19" ht="14.5" x14ac:dyDescent="0.35">
      <c r="B263" s="6" t="s">
        <v>264</v>
      </c>
      <c r="C263" s="6" t="s">
        <v>474</v>
      </c>
      <c r="D263" s="6" t="s">
        <v>411</v>
      </c>
      <c r="E263" s="6" t="s">
        <v>411</v>
      </c>
      <c r="F263" s="6" t="s">
        <v>422</v>
      </c>
      <c r="G263" s="6">
        <v>389826</v>
      </c>
      <c r="H263" s="65">
        <v>390619</v>
      </c>
      <c r="I263" s="66">
        <v>400</v>
      </c>
      <c r="J263" s="77">
        <v>4.572614131981835</v>
      </c>
      <c r="K263" s="62">
        <v>1.1943186692755035</v>
      </c>
      <c r="L263" s="63">
        <v>1.1943186692755035</v>
      </c>
      <c r="M263" s="62">
        <v>28.323789473684212</v>
      </c>
      <c r="N263" s="82">
        <v>9.038532110091742</v>
      </c>
      <c r="O263" s="61">
        <v>6.5947613504074498</v>
      </c>
      <c r="P263" s="64">
        <v>1.1943186692755035</v>
      </c>
      <c r="Q263" s="1">
        <v>6.7370527132982971</v>
      </c>
      <c r="R263" s="1">
        <v>0</v>
      </c>
      <c r="S263" s="1" t="str">
        <f>VLOOKUP(F263,'7)Transmission Capacity - App G'!$C$7:$M$23,11,FALSE)</f>
        <v>N/A</v>
      </c>
    </row>
    <row r="264" spans="2:19" ht="14.5" x14ac:dyDescent="0.35">
      <c r="B264" s="6" t="s">
        <v>265</v>
      </c>
      <c r="C264" s="6" t="s">
        <v>474</v>
      </c>
      <c r="D264" s="6" t="s">
        <v>43</v>
      </c>
      <c r="E264" s="6" t="s">
        <v>43</v>
      </c>
      <c r="F264" s="6" t="s">
        <v>490</v>
      </c>
      <c r="G264" s="6">
        <v>335679</v>
      </c>
      <c r="H264" s="65">
        <v>439130</v>
      </c>
      <c r="I264" s="66">
        <v>800</v>
      </c>
      <c r="J264" s="77">
        <v>9.1452282639636699</v>
      </c>
      <c r="K264" s="62">
        <v>7.5974038796344816</v>
      </c>
      <c r="L264" s="63">
        <v>9.5774038796344811</v>
      </c>
      <c r="M264" s="62">
        <v>11.217948717948717</v>
      </c>
      <c r="N264" s="82">
        <v>1.9574944071588367</v>
      </c>
      <c r="O264" s="61">
        <v>1.4344262295081966</v>
      </c>
      <c r="P264" s="64">
        <v>9.5774038796344811</v>
      </c>
      <c r="Q264" s="1">
        <v>1.4344262295081966</v>
      </c>
      <c r="R264" s="1">
        <v>6.9764662814837912</v>
      </c>
      <c r="S264" s="1" t="str">
        <f>VLOOKUP(F264,'7)Transmission Capacity - App G'!$C$7:$M$23,11,FALSE)</f>
        <v>Offer signed 30/05/2025.</v>
      </c>
    </row>
    <row r="265" spans="2:19" ht="14.5" x14ac:dyDescent="0.35">
      <c r="B265" s="6" t="s">
        <v>266</v>
      </c>
      <c r="C265" s="6" t="s">
        <v>475</v>
      </c>
      <c r="D265" s="6" t="s">
        <v>396</v>
      </c>
      <c r="E265" s="6" t="s">
        <v>396</v>
      </c>
      <c r="F265" s="6" t="s">
        <v>422</v>
      </c>
      <c r="G265" s="6">
        <v>392096</v>
      </c>
      <c r="H265" s="65">
        <v>383493</v>
      </c>
      <c r="I265" s="66">
        <v>630</v>
      </c>
      <c r="J265" s="77">
        <v>12.00311209645232</v>
      </c>
      <c r="K265" s="62">
        <v>7.1219236645669088</v>
      </c>
      <c r="L265" s="63">
        <v>10.621923664566909</v>
      </c>
      <c r="M265" s="62">
        <v>22.616</v>
      </c>
      <c r="N265" s="82">
        <v>13.239001349527664</v>
      </c>
      <c r="O265" s="61">
        <v>9.5151309408341405</v>
      </c>
      <c r="P265" s="64">
        <v>10.621923664566909</v>
      </c>
      <c r="Q265" s="1">
        <v>9.4181377303588754</v>
      </c>
      <c r="R265" s="1">
        <v>10.811169645170541</v>
      </c>
      <c r="S265" s="1" t="str">
        <f>VLOOKUP(F265,'7)Transmission Capacity - App G'!$C$7:$M$23,11,FALSE)</f>
        <v>N/A</v>
      </c>
    </row>
    <row r="266" spans="2:19" ht="14.5" x14ac:dyDescent="0.35">
      <c r="B266" s="6" t="s">
        <v>267</v>
      </c>
      <c r="C266" s="6" t="s">
        <v>475</v>
      </c>
      <c r="D266" s="6" t="s">
        <v>331</v>
      </c>
      <c r="E266" s="6" t="s">
        <v>331</v>
      </c>
      <c r="F266" s="6" t="s">
        <v>494</v>
      </c>
      <c r="G266" s="6">
        <v>336965</v>
      </c>
      <c r="H266" s="65">
        <v>446547</v>
      </c>
      <c r="I266" s="66">
        <v>800</v>
      </c>
      <c r="J266" s="77">
        <v>15.242047106606121</v>
      </c>
      <c r="K266" s="62">
        <v>12.908667203597595</v>
      </c>
      <c r="L266" s="63">
        <v>17.408667203597595</v>
      </c>
      <c r="M266" s="62">
        <v>29.89</v>
      </c>
      <c r="N266" s="82">
        <v>12.516331096196883</v>
      </c>
      <c r="O266" s="61">
        <v>9.171803278688536</v>
      </c>
      <c r="P266" s="64">
        <v>17.408667203597595</v>
      </c>
      <c r="Q266" s="1">
        <v>9.0986885245901696</v>
      </c>
      <c r="R266" s="1">
        <v>15.82808163052068</v>
      </c>
      <c r="S266" s="1" t="str">
        <f>VLOOKUP(F266,'7)Transmission Capacity - App G'!$C$7:$M$23,11,FALSE)</f>
        <v>offer  signed  25/04/2025</v>
      </c>
    </row>
    <row r="267" spans="2:19" ht="14.5" x14ac:dyDescent="0.35">
      <c r="B267" s="6" t="s">
        <v>268</v>
      </c>
      <c r="C267" s="6" t="s">
        <v>474</v>
      </c>
      <c r="D267" s="6" t="s">
        <v>268</v>
      </c>
      <c r="E267" s="6" t="s">
        <v>268</v>
      </c>
      <c r="F267" s="6" t="s">
        <v>490</v>
      </c>
      <c r="G267" s="6">
        <v>356777</v>
      </c>
      <c r="H267" s="65">
        <v>432926</v>
      </c>
      <c r="I267" s="66">
        <v>630</v>
      </c>
      <c r="J267" s="77">
        <v>7.2018672578713909</v>
      </c>
      <c r="K267" s="62">
        <v>0</v>
      </c>
      <c r="L267" s="63">
        <v>0</v>
      </c>
      <c r="M267" s="62">
        <v>2.6918347270044269</v>
      </c>
      <c r="N267" s="82">
        <v>0.43657758276824887</v>
      </c>
      <c r="O267" s="61">
        <v>0.31853899883585568</v>
      </c>
      <c r="P267" s="64">
        <v>0</v>
      </c>
      <c r="Q267" s="1">
        <v>1.4344262295081966</v>
      </c>
      <c r="R267" s="1">
        <v>0</v>
      </c>
      <c r="S267" s="1" t="str">
        <f>VLOOKUP(F267,'7)Transmission Capacity - App G'!$C$7:$M$23,11,FALSE)</f>
        <v>Offer signed 30/05/2025.</v>
      </c>
    </row>
    <row r="268" spans="2:19" ht="14.5" x14ac:dyDescent="0.35">
      <c r="B268" s="6" t="s">
        <v>269</v>
      </c>
      <c r="C268" s="6" t="s">
        <v>474</v>
      </c>
      <c r="D268" s="6" t="s">
        <v>48</v>
      </c>
      <c r="E268" s="6" t="s">
        <v>48</v>
      </c>
      <c r="F268" s="6" t="s">
        <v>490</v>
      </c>
      <c r="G268" s="6">
        <v>332562</v>
      </c>
      <c r="H268" s="65">
        <v>434929</v>
      </c>
      <c r="I268" s="66">
        <v>800</v>
      </c>
      <c r="J268" s="77">
        <v>9.1452282639636699</v>
      </c>
      <c r="K268" s="62">
        <v>11.095085107461125</v>
      </c>
      <c r="L268" s="63">
        <v>15.732085107461126</v>
      </c>
      <c r="M268" s="62">
        <v>30.025500000000001</v>
      </c>
      <c r="N268" s="82">
        <v>11.508336657359392</v>
      </c>
      <c r="O268" s="61">
        <v>8.3967986030267756</v>
      </c>
      <c r="P268" s="64">
        <v>15.732085107461126</v>
      </c>
      <c r="Q268" s="1">
        <v>8.7699532046465993</v>
      </c>
      <c r="R268" s="1">
        <v>17.138020824550708</v>
      </c>
      <c r="S268" s="1" t="str">
        <f>VLOOKUP(F268,'7)Transmission Capacity - App G'!$C$7:$M$23,11,FALSE)</f>
        <v>Offer signed 30/05/2025.</v>
      </c>
    </row>
    <row r="269" spans="2:19" ht="14.5" x14ac:dyDescent="0.35">
      <c r="B269" s="6" t="s">
        <v>270</v>
      </c>
      <c r="C269" s="6" t="s">
        <v>474</v>
      </c>
      <c r="D269" s="6" t="s">
        <v>402</v>
      </c>
      <c r="E269" s="6" t="s">
        <v>402</v>
      </c>
      <c r="F269" s="6" t="s">
        <v>420</v>
      </c>
      <c r="G269" s="6">
        <v>381392</v>
      </c>
      <c r="H269" s="65">
        <v>404001</v>
      </c>
      <c r="I269" s="66">
        <v>400</v>
      </c>
      <c r="J269" s="77">
        <v>4.572614131981835</v>
      </c>
      <c r="K269" s="62">
        <v>6.9386980513484637</v>
      </c>
      <c r="L269" s="63">
        <v>11.575698051348464</v>
      </c>
      <c r="M269" s="62">
        <v>31.527000000000001</v>
      </c>
      <c r="N269" s="82">
        <v>7.9517351416035105</v>
      </c>
      <c r="O269" s="61">
        <v>5.8018044237485453</v>
      </c>
      <c r="P269" s="64">
        <v>11.575698051348464</v>
      </c>
      <c r="Q269" s="1">
        <v>5.8552678671712659</v>
      </c>
      <c r="R269" s="1">
        <v>6.3815951906246156</v>
      </c>
      <c r="S269" s="1" t="str">
        <f>VLOOKUP(F269,'7)Transmission Capacity - App G'!$C$7:$M$23,11,FALSE)</f>
        <v>Offer signed 24/12/2024</v>
      </c>
    </row>
    <row r="270" spans="2:19" ht="14.5" x14ac:dyDescent="0.35">
      <c r="B270" s="6" t="s">
        <v>271</v>
      </c>
      <c r="C270" s="6" t="s">
        <v>474</v>
      </c>
      <c r="D270" s="6" t="s">
        <v>45</v>
      </c>
      <c r="E270" s="6" t="s">
        <v>45</v>
      </c>
      <c r="F270" s="6" t="s">
        <v>490</v>
      </c>
      <c r="G270" s="6">
        <v>369088</v>
      </c>
      <c r="H270" s="65">
        <v>427387</v>
      </c>
      <c r="I270" s="66">
        <v>400</v>
      </c>
      <c r="J270" s="77">
        <v>4.572614131981835</v>
      </c>
      <c r="K270" s="62">
        <v>4.2941052343474695</v>
      </c>
      <c r="L270" s="63">
        <v>11.854105234347468</v>
      </c>
      <c r="M270" s="62">
        <v>29.784842105263159</v>
      </c>
      <c r="N270" s="82">
        <v>12.768328679696847</v>
      </c>
      <c r="O270" s="61">
        <v>9.316123399301512</v>
      </c>
      <c r="P270" s="64">
        <v>11.854105234347468</v>
      </c>
      <c r="Q270" s="1">
        <v>8.8548610775676195</v>
      </c>
      <c r="R270" s="1">
        <v>17.251340558943241</v>
      </c>
      <c r="S270" s="1" t="str">
        <f>VLOOKUP(F270,'7)Transmission Capacity - App G'!$C$7:$M$23,11,FALSE)</f>
        <v>Offer signed 30/05/2025.</v>
      </c>
    </row>
    <row r="271" spans="2:19" ht="14.5" x14ac:dyDescent="0.35">
      <c r="B271" s="6" t="s">
        <v>272</v>
      </c>
      <c r="C271" s="6" t="s">
        <v>474</v>
      </c>
      <c r="D271" s="6" t="s">
        <v>409</v>
      </c>
      <c r="E271" s="6" t="s">
        <v>409</v>
      </c>
      <c r="F271" s="6" t="s">
        <v>257</v>
      </c>
      <c r="G271" s="6">
        <v>378328</v>
      </c>
      <c r="H271" s="65">
        <v>423395</v>
      </c>
      <c r="I271" s="66">
        <v>630</v>
      </c>
      <c r="J271" s="77">
        <v>7.2018672578713909</v>
      </c>
      <c r="K271" s="62">
        <v>10.290332993332417</v>
      </c>
      <c r="L271" s="63">
        <v>15.390332993332418</v>
      </c>
      <c r="M271" s="62">
        <v>24.56577369491287</v>
      </c>
      <c r="N271" s="82">
        <v>10.564180295173516</v>
      </c>
      <c r="O271" s="61">
        <v>7.7079161816065218</v>
      </c>
      <c r="P271" s="64">
        <v>15.390332993332418</v>
      </c>
      <c r="Q271" s="1">
        <v>9.5082850646527763</v>
      </c>
      <c r="R271" s="1">
        <v>14.387242723081719</v>
      </c>
      <c r="S271" s="1" t="str">
        <f>VLOOKUP(F271,'7)Transmission Capacity - App G'!$C$7:$M$23,11,FALSE)</f>
        <v>Offer  signed 19/05/2025.</v>
      </c>
    </row>
    <row r="272" spans="2:19" ht="14.5" x14ac:dyDescent="0.35">
      <c r="B272" s="6" t="s">
        <v>273</v>
      </c>
      <c r="C272" s="6" t="s">
        <v>474</v>
      </c>
      <c r="D272" s="6" t="s">
        <v>324</v>
      </c>
      <c r="E272" s="6" t="s">
        <v>324</v>
      </c>
      <c r="F272" s="6" t="s">
        <v>417</v>
      </c>
      <c r="G272" s="6">
        <v>385893</v>
      </c>
      <c r="H272" s="65">
        <v>400645</v>
      </c>
      <c r="I272" s="66">
        <v>400</v>
      </c>
      <c r="J272" s="77">
        <v>4.572614131981835</v>
      </c>
      <c r="K272" s="62">
        <v>0.6789449999999988</v>
      </c>
      <c r="L272" s="63">
        <v>4.1578042280274161</v>
      </c>
      <c r="M272" s="62">
        <v>11.217948717948717</v>
      </c>
      <c r="N272" s="82">
        <v>1.9574944071588367</v>
      </c>
      <c r="O272" s="61">
        <v>1.4344262295081966</v>
      </c>
      <c r="P272" s="64">
        <v>4.1578042280274161</v>
      </c>
      <c r="Q272" s="1">
        <v>1.4344262295081966</v>
      </c>
      <c r="R272" s="1">
        <v>0</v>
      </c>
      <c r="S272" s="1" t="str">
        <f>VLOOKUP(F272,'7)Transmission Capacity - App G'!$C$7:$M$23,11,FALSE)</f>
        <v>Offer  signed 27/08/2024</v>
      </c>
    </row>
    <row r="273" spans="2:19" ht="14.5" x14ac:dyDescent="0.35">
      <c r="B273" s="6" t="s">
        <v>274</v>
      </c>
      <c r="C273" s="6" t="s">
        <v>475</v>
      </c>
      <c r="D273" s="6" t="s">
        <v>388</v>
      </c>
      <c r="E273" s="6" t="s">
        <v>388</v>
      </c>
      <c r="F273" s="6" t="s">
        <v>420</v>
      </c>
      <c r="G273" s="6">
        <v>377524</v>
      </c>
      <c r="H273" s="65">
        <v>406160</v>
      </c>
      <c r="I273" s="66">
        <v>400</v>
      </c>
      <c r="J273" s="77">
        <v>7.6210235533030604</v>
      </c>
      <c r="K273" s="62">
        <v>4.6961311106039059</v>
      </c>
      <c r="L273" s="63">
        <v>5.0961311106039062</v>
      </c>
      <c r="M273" s="62">
        <v>44.933501939494988</v>
      </c>
      <c r="N273" s="82">
        <v>11.782995951417005</v>
      </c>
      <c r="O273" s="61">
        <v>8.4686711930164904</v>
      </c>
      <c r="P273" s="64">
        <v>5.0961311106039062</v>
      </c>
      <c r="Q273" s="1">
        <v>8.7443258971871973</v>
      </c>
      <c r="R273" s="59">
        <v>5.7413293036162472</v>
      </c>
      <c r="S273" s="1" t="str">
        <f>VLOOKUP(F273,'7)Transmission Capacity - App G'!$C$7:$M$23,11,FALSE)</f>
        <v>Offer signed 24/12/2024</v>
      </c>
    </row>
    <row r="274" spans="2:19" ht="14.5" x14ac:dyDescent="0.35">
      <c r="B274" s="6" t="s">
        <v>275</v>
      </c>
      <c r="C274" s="6" t="s">
        <v>474</v>
      </c>
      <c r="D274" s="6" t="s">
        <v>45</v>
      </c>
      <c r="E274" s="6" t="s">
        <v>45</v>
      </c>
      <c r="F274" s="6" t="s">
        <v>490</v>
      </c>
      <c r="G274" s="6">
        <v>368092</v>
      </c>
      <c r="H274" s="65">
        <v>428515</v>
      </c>
      <c r="I274" s="66">
        <v>630</v>
      </c>
      <c r="J274" s="77">
        <v>7.2018672578713909</v>
      </c>
      <c r="K274" s="62">
        <v>4.4732405818358885</v>
      </c>
      <c r="L274" s="63">
        <v>17.173240581835888</v>
      </c>
      <c r="M274" s="62">
        <v>32.448817432386228</v>
      </c>
      <c r="N274" s="82">
        <v>12.695492620662147</v>
      </c>
      <c r="O274" s="61">
        <v>9.2629802095459848</v>
      </c>
      <c r="P274" s="64">
        <v>17.173240581835888</v>
      </c>
      <c r="Q274" s="1">
        <v>8.8192451637720986</v>
      </c>
      <c r="R274" s="1">
        <v>17.363880913805147</v>
      </c>
      <c r="S274" s="1" t="str">
        <f>VLOOKUP(F274,'7)Transmission Capacity - App G'!$C$7:$M$23,11,FALSE)</f>
        <v>Offer signed 30/05/2025.</v>
      </c>
    </row>
    <row r="275" spans="2:19" ht="14.5" x14ac:dyDescent="0.35">
      <c r="B275" s="6" t="s">
        <v>276</v>
      </c>
      <c r="C275" s="6" t="s">
        <v>474</v>
      </c>
      <c r="D275" s="6" t="s">
        <v>409</v>
      </c>
      <c r="E275" s="6" t="s">
        <v>409</v>
      </c>
      <c r="F275" s="6" t="s">
        <v>257</v>
      </c>
      <c r="G275" s="6">
        <v>379395</v>
      </c>
      <c r="H275" s="65">
        <v>422143</v>
      </c>
      <c r="I275" s="66">
        <v>630</v>
      </c>
      <c r="J275" s="77">
        <v>7.2018672578713909</v>
      </c>
      <c r="K275" s="62">
        <v>10.578000836987364</v>
      </c>
      <c r="L275" s="63">
        <v>15.215000836987365</v>
      </c>
      <c r="M275" s="62">
        <v>30.533000000000001</v>
      </c>
      <c r="N275" s="82">
        <v>15.653689668927006</v>
      </c>
      <c r="O275" s="61">
        <v>11.421362048894066</v>
      </c>
      <c r="P275" s="64">
        <v>15.215000836987365</v>
      </c>
      <c r="Q275" s="1">
        <v>11.738178804690358</v>
      </c>
      <c r="R275" s="1">
        <v>14.283481532911306</v>
      </c>
      <c r="S275" s="1" t="str">
        <f>VLOOKUP(F275,'7)Transmission Capacity - App G'!$C$7:$M$23,11,FALSE)</f>
        <v>Offer  signed 19/05/2025.</v>
      </c>
    </row>
    <row r="276" spans="2:19" ht="14.5" x14ac:dyDescent="0.35">
      <c r="B276" s="6" t="s">
        <v>277</v>
      </c>
      <c r="C276" s="6" t="s">
        <v>474</v>
      </c>
      <c r="D276" s="6" t="s">
        <v>411</v>
      </c>
      <c r="E276" s="6" t="s">
        <v>411</v>
      </c>
      <c r="F276" s="6" t="s">
        <v>422</v>
      </c>
      <c r="G276" s="6">
        <v>390147</v>
      </c>
      <c r="H276" s="65">
        <v>393309</v>
      </c>
      <c r="I276" s="66">
        <v>800</v>
      </c>
      <c r="J276" s="77">
        <v>9.1452282639636699</v>
      </c>
      <c r="K276" s="62">
        <v>1.1943186692755035</v>
      </c>
      <c r="L276" s="63">
        <v>1.1943186692755035</v>
      </c>
      <c r="M276" s="62">
        <v>29.662500000000001</v>
      </c>
      <c r="N276" s="82">
        <v>9.9030714000797762</v>
      </c>
      <c r="O276" s="61">
        <v>7.2255529685681017</v>
      </c>
      <c r="P276" s="64">
        <v>1.1943186692755035</v>
      </c>
      <c r="Q276" s="1">
        <v>7.0914077771887056</v>
      </c>
      <c r="R276" s="1">
        <v>0</v>
      </c>
      <c r="S276" s="1" t="str">
        <f>VLOOKUP(F276,'7)Transmission Capacity - App G'!$C$7:$M$23,11,FALSE)</f>
        <v>N/A</v>
      </c>
    </row>
    <row r="277" spans="2:19" ht="14.5" x14ac:dyDescent="0.35">
      <c r="B277" s="93" t="s">
        <v>630</v>
      </c>
      <c r="C277" s="6" t="s">
        <v>475</v>
      </c>
      <c r="D277" s="6" t="s">
        <v>257</v>
      </c>
      <c r="E277" s="6" t="s">
        <v>257</v>
      </c>
      <c r="F277" s="6" t="s">
        <v>257</v>
      </c>
      <c r="G277" s="6">
        <v>374759</v>
      </c>
      <c r="H277" s="65">
        <v>443587</v>
      </c>
      <c r="I277" s="66">
        <v>800</v>
      </c>
      <c r="J277" s="77">
        <v>15.242047106606121</v>
      </c>
      <c r="K277" s="62">
        <v>1.2726789253739597</v>
      </c>
      <c r="L277" s="63">
        <v>4.0226789253739597</v>
      </c>
      <c r="M277" s="62">
        <v>22.47381705192835</v>
      </c>
      <c r="N277" s="82">
        <v>16.373684210526314</v>
      </c>
      <c r="O277" s="61">
        <v>11.768089233753637</v>
      </c>
      <c r="P277" s="64">
        <v>4.0226789253739597</v>
      </c>
      <c r="Q277" s="1">
        <v>11.892337536372453</v>
      </c>
      <c r="R277" s="1">
        <v>1.6829999999999998</v>
      </c>
      <c r="S277" s="1" t="str">
        <f>VLOOKUP(F277,'7)Transmission Capacity - App G'!$C$7:$M$23,11,FALSE)</f>
        <v>Offer  signed 19/05/2025.</v>
      </c>
    </row>
    <row r="278" spans="2:19" ht="14.5" x14ac:dyDescent="0.35">
      <c r="B278" s="6" t="s">
        <v>278</v>
      </c>
      <c r="C278" s="6" t="s">
        <v>474</v>
      </c>
      <c r="D278" s="6" t="s">
        <v>268</v>
      </c>
      <c r="E278" s="6" t="s">
        <v>268</v>
      </c>
      <c r="F278" s="6" t="s">
        <v>490</v>
      </c>
      <c r="G278" s="6">
        <v>356730</v>
      </c>
      <c r="H278" s="65">
        <v>431506</v>
      </c>
      <c r="I278" s="66">
        <v>630</v>
      </c>
      <c r="J278" s="77">
        <v>7.2018672578713909</v>
      </c>
      <c r="K278" s="62">
        <v>0</v>
      </c>
      <c r="L278" s="63">
        <v>0</v>
      </c>
      <c r="M278" s="62">
        <v>11.217948717948717</v>
      </c>
      <c r="N278" s="82">
        <v>1.9574944071588367</v>
      </c>
      <c r="O278" s="61">
        <v>1.4344262295081966</v>
      </c>
      <c r="P278" s="64">
        <v>0</v>
      </c>
      <c r="Q278" s="1">
        <v>1.4344262295081966</v>
      </c>
      <c r="R278" s="1">
        <v>0</v>
      </c>
      <c r="S278" s="1" t="str">
        <f>VLOOKUP(F278,'7)Transmission Capacity - App G'!$C$7:$M$23,11,FALSE)</f>
        <v>Offer signed 30/05/2025.</v>
      </c>
    </row>
    <row r="279" spans="2:19" ht="14.5" x14ac:dyDescent="0.35">
      <c r="B279" s="6" t="s">
        <v>279</v>
      </c>
      <c r="C279" s="6" t="s">
        <v>475</v>
      </c>
      <c r="D279" s="6" t="s">
        <v>400</v>
      </c>
      <c r="E279" s="6" t="s">
        <v>400</v>
      </c>
      <c r="F279" s="6" t="s">
        <v>420</v>
      </c>
      <c r="G279" s="6">
        <v>376120</v>
      </c>
      <c r="H279" s="65">
        <v>405531</v>
      </c>
      <c r="I279" s="66">
        <v>630</v>
      </c>
      <c r="J279" s="77">
        <v>12.00311209645232</v>
      </c>
      <c r="K279" s="62">
        <v>0</v>
      </c>
      <c r="L279" s="63">
        <v>11.81512936104831</v>
      </c>
      <c r="M279" s="62">
        <v>7</v>
      </c>
      <c r="N279" s="82">
        <v>1.9574944071588367</v>
      </c>
      <c r="O279" s="61">
        <v>1.4344262295081966</v>
      </c>
      <c r="P279" s="64">
        <v>7</v>
      </c>
      <c r="Q279" s="1">
        <v>1.4344262295081966</v>
      </c>
      <c r="R279" s="1">
        <v>7</v>
      </c>
      <c r="S279" s="1" t="str">
        <f>VLOOKUP(F279,'7)Transmission Capacity - App G'!$C$7:$M$23,11,FALSE)</f>
        <v>Offer signed 24/12/2024</v>
      </c>
    </row>
    <row r="280" spans="2:19" ht="14.5" x14ac:dyDescent="0.35">
      <c r="B280" s="6" t="s">
        <v>280</v>
      </c>
      <c r="C280" s="6" t="s">
        <v>475</v>
      </c>
      <c r="D280" s="6" t="s">
        <v>388</v>
      </c>
      <c r="E280" s="6" t="s">
        <v>388</v>
      </c>
      <c r="F280" s="6" t="s">
        <v>418</v>
      </c>
      <c r="G280" s="6">
        <v>365181</v>
      </c>
      <c r="H280" s="65">
        <v>392989</v>
      </c>
      <c r="I280" s="66">
        <v>400</v>
      </c>
      <c r="J280" s="77">
        <v>7.6210235533030604</v>
      </c>
      <c r="K280" s="62">
        <v>0</v>
      </c>
      <c r="L280" s="63">
        <v>9.5344482905980463</v>
      </c>
      <c r="M280" s="62">
        <v>8.8680327868852533</v>
      </c>
      <c r="N280" s="82">
        <v>1.460053981106614</v>
      </c>
      <c r="O280" s="61">
        <v>1.0493695441319117</v>
      </c>
      <c r="P280" s="64">
        <v>8.8680327868852533</v>
      </c>
      <c r="Q280" s="1">
        <v>1.2625606207565474</v>
      </c>
      <c r="R280" s="59">
        <v>4.1746839342814575</v>
      </c>
      <c r="S280" s="1" t="str">
        <f>VLOOKUP(F280,'7)Transmission Capacity - App G'!$C$7:$M$23,11,FALSE)</f>
        <v>N/A</v>
      </c>
    </row>
    <row r="281" spans="2:19" ht="14.5" x14ac:dyDescent="0.35">
      <c r="B281" s="6" t="s">
        <v>281</v>
      </c>
      <c r="C281" s="6" t="s">
        <v>474</v>
      </c>
      <c r="D281" s="6" t="s">
        <v>131</v>
      </c>
      <c r="E281" s="6" t="s">
        <v>131</v>
      </c>
      <c r="F281" s="6" t="s">
        <v>420</v>
      </c>
      <c r="G281" s="6">
        <v>381359</v>
      </c>
      <c r="H281" s="65">
        <v>397718</v>
      </c>
      <c r="I281" s="66">
        <v>400</v>
      </c>
      <c r="J281" s="77">
        <v>4.572614131981835</v>
      </c>
      <c r="K281" s="62">
        <v>0</v>
      </c>
      <c r="L281" s="63">
        <v>0</v>
      </c>
      <c r="M281" s="62">
        <v>7</v>
      </c>
      <c r="N281" s="82">
        <v>1.9574944071588367</v>
      </c>
      <c r="O281" s="61">
        <v>1.4344262295081966</v>
      </c>
      <c r="P281" s="64">
        <v>0</v>
      </c>
      <c r="Q281" s="1">
        <v>1.4344262295081966</v>
      </c>
      <c r="R281" s="1">
        <v>0</v>
      </c>
      <c r="S281" s="1" t="str">
        <f>VLOOKUP(F281,'7)Transmission Capacity - App G'!$C$7:$M$23,11,FALSE)</f>
        <v>Offer signed 24/12/2024</v>
      </c>
    </row>
    <row r="282" spans="2:19" ht="14.5" x14ac:dyDescent="0.35">
      <c r="B282" s="6" t="s">
        <v>282</v>
      </c>
      <c r="C282" s="6" t="s">
        <v>474</v>
      </c>
      <c r="D282" s="6" t="s">
        <v>282</v>
      </c>
      <c r="E282" s="6" t="s">
        <v>282</v>
      </c>
      <c r="F282" s="6" t="s">
        <v>414</v>
      </c>
      <c r="G282" s="6">
        <v>389111</v>
      </c>
      <c r="H282" s="65">
        <v>413393</v>
      </c>
      <c r="I282" s="66">
        <v>630</v>
      </c>
      <c r="J282" s="77">
        <v>7.2018672578713909</v>
      </c>
      <c r="K282" s="62">
        <v>22.887132570457336</v>
      </c>
      <c r="L282" s="63">
        <v>35.887132570457339</v>
      </c>
      <c r="M282" s="62">
        <v>2.6918347270044269</v>
      </c>
      <c r="N282" s="82">
        <v>0.43657758276824887</v>
      </c>
      <c r="O282" s="61">
        <v>0.31853899883585568</v>
      </c>
      <c r="P282" s="64">
        <v>2.6918347270044269</v>
      </c>
      <c r="Q282" s="1">
        <v>0.31847726837580376</v>
      </c>
      <c r="R282" s="1">
        <v>2.6914375645502386</v>
      </c>
      <c r="S282" s="1" t="str">
        <f>VLOOKUP(F282,'7)Transmission Capacity - App G'!$C$7:$M$23,11,FALSE)</f>
        <v>Offer signed 06/06/2025.</v>
      </c>
    </row>
    <row r="283" spans="2:19" ht="14.5" x14ac:dyDescent="0.35">
      <c r="B283" s="6" t="s">
        <v>283</v>
      </c>
      <c r="C283" s="6" t="s">
        <v>474</v>
      </c>
      <c r="D283" s="6" t="s">
        <v>217</v>
      </c>
      <c r="E283" s="6" t="s">
        <v>217</v>
      </c>
      <c r="F283" s="6" t="s">
        <v>414</v>
      </c>
      <c r="G283" s="6">
        <v>369058</v>
      </c>
      <c r="H283" s="65">
        <v>426505</v>
      </c>
      <c r="I283" s="66">
        <v>630</v>
      </c>
      <c r="J283" s="77">
        <v>7.2018672578713909</v>
      </c>
      <c r="K283" s="62">
        <v>3.9893999999999998</v>
      </c>
      <c r="L283" s="63">
        <v>11.329309694279985</v>
      </c>
      <c r="M283" s="62">
        <v>23.156410256410307</v>
      </c>
      <c r="N283" s="82">
        <v>4.0407158836689128</v>
      </c>
      <c r="O283" s="61">
        <v>2.9609836065573836</v>
      </c>
      <c r="P283" s="64">
        <v>11.329309694279985</v>
      </c>
      <c r="Q283" s="1">
        <v>0</v>
      </c>
      <c r="R283" s="1">
        <v>0</v>
      </c>
      <c r="S283" s="1" t="str">
        <f>VLOOKUP(F283,'7)Transmission Capacity - App G'!$C$7:$M$23,11,FALSE)</f>
        <v>Offer signed 06/06/2025.</v>
      </c>
    </row>
    <row r="284" spans="2:19" ht="14.5" x14ac:dyDescent="0.35">
      <c r="B284" s="6" t="s">
        <v>284</v>
      </c>
      <c r="C284" s="6" t="s">
        <v>475</v>
      </c>
      <c r="D284" s="6" t="s">
        <v>411</v>
      </c>
      <c r="E284" s="6" t="s">
        <v>411</v>
      </c>
      <c r="F284" s="6" t="s">
        <v>422</v>
      </c>
      <c r="G284" s="6">
        <v>393626</v>
      </c>
      <c r="H284" s="65">
        <v>390716</v>
      </c>
      <c r="I284" s="66">
        <v>400</v>
      </c>
      <c r="J284" s="77">
        <v>7.6210235533030604</v>
      </c>
      <c r="K284" s="62">
        <v>1.1943186692755035</v>
      </c>
      <c r="L284" s="63">
        <v>1.1943186692755035</v>
      </c>
      <c r="M284" s="62">
        <v>22.272973684210527</v>
      </c>
      <c r="N284" s="82">
        <v>10.442240215924427</v>
      </c>
      <c r="O284" s="61">
        <v>7.5050436469447144</v>
      </c>
      <c r="P284" s="64">
        <v>1.1943186692755035</v>
      </c>
      <c r="Q284" s="1">
        <v>7.5834141610087302</v>
      </c>
      <c r="R284" s="1">
        <v>0</v>
      </c>
      <c r="S284" s="1" t="str">
        <f>VLOOKUP(F284,'7)Transmission Capacity - App G'!$C$7:$M$23,11,FALSE)</f>
        <v>N/A</v>
      </c>
    </row>
    <row r="285" spans="2:19" ht="14.5" x14ac:dyDescent="0.35">
      <c r="B285" s="6" t="s">
        <v>285</v>
      </c>
      <c r="C285" s="6" t="s">
        <v>474</v>
      </c>
      <c r="D285" s="6" t="s">
        <v>331</v>
      </c>
      <c r="E285" s="6" t="s">
        <v>331</v>
      </c>
      <c r="F285" s="6" t="s">
        <v>494</v>
      </c>
      <c r="G285" s="6">
        <v>331916</v>
      </c>
      <c r="H285" s="65">
        <v>445505</v>
      </c>
      <c r="I285" s="66">
        <v>400</v>
      </c>
      <c r="J285" s="77">
        <v>4.572614131981835</v>
      </c>
      <c r="K285" s="62">
        <v>1.51908965668283</v>
      </c>
      <c r="L285" s="63">
        <v>5.01908965668283</v>
      </c>
      <c r="M285" s="62">
        <v>0</v>
      </c>
      <c r="N285" s="82">
        <v>0</v>
      </c>
      <c r="O285" s="61">
        <v>0</v>
      </c>
      <c r="P285" s="64">
        <v>0</v>
      </c>
      <c r="Q285" s="1">
        <v>0</v>
      </c>
      <c r="R285" s="1">
        <v>0</v>
      </c>
      <c r="S285" s="1" t="str">
        <f>VLOOKUP(F285,'7)Transmission Capacity - App G'!$C$7:$M$23,11,FALSE)</f>
        <v>offer  signed  25/04/2025</v>
      </c>
    </row>
    <row r="286" spans="2:19" ht="14.5" x14ac:dyDescent="0.35">
      <c r="B286" s="6" t="s">
        <v>286</v>
      </c>
      <c r="C286" s="6" t="s">
        <v>474</v>
      </c>
      <c r="D286" s="6" t="s">
        <v>286</v>
      </c>
      <c r="E286" s="6" t="s">
        <v>286</v>
      </c>
      <c r="F286" s="6" t="s">
        <v>416</v>
      </c>
      <c r="G286" s="6">
        <v>392426</v>
      </c>
      <c r="H286" s="65">
        <v>407533</v>
      </c>
      <c r="I286" s="66">
        <v>800</v>
      </c>
      <c r="J286" s="77">
        <v>9.1452282639636699</v>
      </c>
      <c r="K286" s="62">
        <v>4.6323523631035002</v>
      </c>
      <c r="L286" s="63">
        <v>14.672398553516306</v>
      </c>
      <c r="M286" s="62">
        <v>0</v>
      </c>
      <c r="N286" s="82">
        <v>0</v>
      </c>
      <c r="O286" s="61">
        <v>0</v>
      </c>
      <c r="P286" s="64">
        <v>0</v>
      </c>
      <c r="Q286" s="1">
        <v>0</v>
      </c>
      <c r="R286" s="1">
        <v>0</v>
      </c>
      <c r="S286" s="1" t="str">
        <f>VLOOKUP(F286,'7)Transmission Capacity - App G'!$C$7:$M$23,11,FALSE)</f>
        <v>offer signed  25/04/2025</v>
      </c>
    </row>
    <row r="287" spans="2:19" ht="14.5" x14ac:dyDescent="0.35">
      <c r="B287" s="6" t="s">
        <v>287</v>
      </c>
      <c r="C287" s="6" t="s">
        <v>474</v>
      </c>
      <c r="D287" s="6" t="s">
        <v>287</v>
      </c>
      <c r="E287" s="6" t="s">
        <v>287</v>
      </c>
      <c r="F287" s="6" t="s">
        <v>419</v>
      </c>
      <c r="G287" s="6">
        <v>378952</v>
      </c>
      <c r="H287" s="65">
        <v>392177</v>
      </c>
      <c r="I287" s="66">
        <v>630</v>
      </c>
      <c r="J287" s="77">
        <v>7.2018672578713909</v>
      </c>
      <c r="K287" s="62">
        <v>9.3508558593749953</v>
      </c>
      <c r="L287" s="63">
        <v>13.91645113860919</v>
      </c>
      <c r="M287" s="62">
        <v>29.814499999999999</v>
      </c>
      <c r="N287" s="82">
        <v>8.4812126047068208</v>
      </c>
      <c r="O287" s="61">
        <v>6.1881257275902213</v>
      </c>
      <c r="P287" s="64">
        <v>13.91645113860919</v>
      </c>
      <c r="Q287" s="1">
        <v>6.5677025349568439</v>
      </c>
      <c r="R287" s="1">
        <v>14.73853365370767</v>
      </c>
      <c r="S287" s="1" t="str">
        <f>VLOOKUP(F287,'7)Transmission Capacity - App G'!$C$7:$M$23,11,FALSE)</f>
        <v xml:space="preserve"> Offer  signed 19/05/2025</v>
      </c>
    </row>
    <row r="288" spans="2:19" ht="14.5" x14ac:dyDescent="0.35">
      <c r="B288" s="6" t="s">
        <v>288</v>
      </c>
      <c r="C288" s="6" t="s">
        <v>474</v>
      </c>
      <c r="D288" s="6" t="s">
        <v>287</v>
      </c>
      <c r="E288" s="6" t="s">
        <v>287</v>
      </c>
      <c r="F288" s="6" t="s">
        <v>419</v>
      </c>
      <c r="G288" s="6">
        <v>379671</v>
      </c>
      <c r="H288" s="65">
        <v>391133</v>
      </c>
      <c r="I288" s="66">
        <v>400</v>
      </c>
      <c r="J288" s="77">
        <v>4.572614131981835</v>
      </c>
      <c r="K288" s="62">
        <v>2.1160893345882181</v>
      </c>
      <c r="L288" s="63">
        <v>2.1160893345882181</v>
      </c>
      <c r="M288" s="62">
        <v>11.672892059341731</v>
      </c>
      <c r="N288" s="82">
        <v>11.672892059341731</v>
      </c>
      <c r="O288" s="61">
        <v>11.672892059341731</v>
      </c>
      <c r="P288" s="64">
        <v>2.1160893345882181</v>
      </c>
      <c r="Q288" s="1">
        <v>12.009982931014516</v>
      </c>
      <c r="R288" s="1">
        <v>1.3940699828404846</v>
      </c>
      <c r="S288" s="1" t="str">
        <f>VLOOKUP(F288,'7)Transmission Capacity - App G'!$C$7:$M$23,11,FALSE)</f>
        <v xml:space="preserve"> Offer  signed 19/05/2025</v>
      </c>
    </row>
    <row r="289" spans="2:19" ht="14.5" x14ac:dyDescent="0.35">
      <c r="B289" s="6" t="s">
        <v>289</v>
      </c>
      <c r="C289" s="6" t="s">
        <v>474</v>
      </c>
      <c r="D289" s="6" t="s">
        <v>131</v>
      </c>
      <c r="E289" s="6" t="s">
        <v>131</v>
      </c>
      <c r="F289" s="6" t="s">
        <v>420</v>
      </c>
      <c r="G289" s="6">
        <v>380334</v>
      </c>
      <c r="H289" s="65">
        <v>397555</v>
      </c>
      <c r="I289" s="66">
        <v>800</v>
      </c>
      <c r="J289" s="77">
        <v>9.1452282639636699</v>
      </c>
      <c r="K289" s="62">
        <v>0</v>
      </c>
      <c r="L289" s="63">
        <v>0</v>
      </c>
      <c r="M289" s="62">
        <v>7</v>
      </c>
      <c r="N289" s="82">
        <v>1.9574944071588367</v>
      </c>
      <c r="O289" s="61">
        <v>1.4344262295081966</v>
      </c>
      <c r="P289" s="64">
        <v>0</v>
      </c>
      <c r="Q289" s="1">
        <v>1.4344262295081966</v>
      </c>
      <c r="R289" s="1">
        <v>0</v>
      </c>
      <c r="S289" s="1" t="str">
        <f>VLOOKUP(F289,'7)Transmission Capacity - App G'!$C$7:$M$23,11,FALSE)</f>
        <v>Offer signed 24/12/2024</v>
      </c>
    </row>
    <row r="290" spans="2:19" ht="14.5" x14ac:dyDescent="0.35">
      <c r="B290" s="90" t="s">
        <v>589</v>
      </c>
      <c r="C290" s="6">
        <v>11</v>
      </c>
      <c r="D290" s="90" t="s">
        <v>45</v>
      </c>
      <c r="E290" s="6"/>
      <c r="F290" s="90" t="s">
        <v>490</v>
      </c>
      <c r="G290" s="6">
        <v>363416</v>
      </c>
      <c r="H290" s="65">
        <v>431248</v>
      </c>
      <c r="I290" s="66">
        <v>630</v>
      </c>
      <c r="J290" s="77">
        <v>12</v>
      </c>
      <c r="K290" s="62">
        <v>20.208563643127864</v>
      </c>
      <c r="L290" s="63">
        <v>26.833266329747929</v>
      </c>
      <c r="M290" s="62">
        <v>27.536111371326225</v>
      </c>
      <c r="N290" s="82">
        <v>18.115384615384617</v>
      </c>
      <c r="O290" s="61">
        <v>13.019883608147431</v>
      </c>
      <c r="P290" s="64">
        <v>26.833266329747929</v>
      </c>
    </row>
    <row r="291" spans="2:19" ht="14.5" x14ac:dyDescent="0.35">
      <c r="B291" s="6" t="s">
        <v>290</v>
      </c>
      <c r="C291" s="6" t="s">
        <v>475</v>
      </c>
      <c r="D291" s="6" t="s">
        <v>391</v>
      </c>
      <c r="E291" s="58" t="s">
        <v>37</v>
      </c>
      <c r="F291" s="6" t="s">
        <v>489</v>
      </c>
      <c r="G291" s="6">
        <v>321492</v>
      </c>
      <c r="H291" s="65">
        <v>468870</v>
      </c>
      <c r="I291" s="66">
        <v>630</v>
      </c>
      <c r="J291" s="77">
        <v>12.00311209645232</v>
      </c>
      <c r="K291" s="62">
        <v>9.0640461089637476</v>
      </c>
      <c r="L291" s="63">
        <v>13.564046108963748</v>
      </c>
      <c r="M291" s="62">
        <v>29.437684210526314</v>
      </c>
      <c r="N291" s="82">
        <v>10.096761133603239</v>
      </c>
      <c r="O291" s="61">
        <v>7.2567410281280313</v>
      </c>
      <c r="P291" s="64">
        <v>13.564046108963748</v>
      </c>
      <c r="Q291" s="1">
        <v>7.2924345295829296</v>
      </c>
      <c r="R291" s="1">
        <v>14.326606187162948</v>
      </c>
      <c r="S291" s="1" t="str">
        <f>VLOOKUP(F291,'7)Transmission Capacity - App G'!$C$7:$M$23,11,FALSE)</f>
        <v>Offer signed  30/05/2025.</v>
      </c>
    </row>
    <row r="292" spans="2:19" ht="14.5" x14ac:dyDescent="0.35">
      <c r="B292" s="6" t="s">
        <v>291</v>
      </c>
      <c r="C292" s="6" t="s">
        <v>475</v>
      </c>
      <c r="D292" s="6" t="s">
        <v>302</v>
      </c>
      <c r="E292" s="6" t="s">
        <v>302</v>
      </c>
      <c r="F292" s="6" t="s">
        <v>493</v>
      </c>
      <c r="G292" s="6">
        <v>338069</v>
      </c>
      <c r="H292" s="65">
        <v>412086</v>
      </c>
      <c r="I292" s="66">
        <v>400</v>
      </c>
      <c r="J292" s="77">
        <v>7.6210235533030604</v>
      </c>
      <c r="K292" s="62">
        <v>2.2303910511832745</v>
      </c>
      <c r="L292" s="63">
        <v>3.7303910511832745</v>
      </c>
      <c r="M292" s="62">
        <v>6.1577873655092086</v>
      </c>
      <c r="N292" s="82">
        <v>1.9574944071588367</v>
      </c>
      <c r="O292" s="61">
        <v>1.4344262295081966</v>
      </c>
      <c r="P292" s="64">
        <v>3.7303910511832745</v>
      </c>
      <c r="Q292" s="1">
        <v>1.4344262295081966</v>
      </c>
      <c r="R292" s="1">
        <v>3.6655821477837689</v>
      </c>
      <c r="S292" s="1" t="str">
        <f>VLOOKUP(F292,'7)Transmission Capacity - App G'!$C$7:$M$23,11,FALSE)</f>
        <v>Offer signed 29/05/2024. Parrallel offer signed 27/08/2024</v>
      </c>
    </row>
    <row r="293" spans="2:19" ht="14.5" x14ac:dyDescent="0.35">
      <c r="B293" s="6" t="s">
        <v>292</v>
      </c>
      <c r="C293" s="6" t="s">
        <v>475</v>
      </c>
      <c r="D293" s="6" t="s">
        <v>401</v>
      </c>
      <c r="E293" s="6" t="s">
        <v>401</v>
      </c>
      <c r="F293" s="6" t="s">
        <v>489</v>
      </c>
      <c r="G293" s="6">
        <v>335344</v>
      </c>
      <c r="H293" s="65">
        <v>542653</v>
      </c>
      <c r="I293" s="66">
        <v>630</v>
      </c>
      <c r="J293" s="77">
        <v>12.00311209645232</v>
      </c>
      <c r="K293" s="62">
        <v>0</v>
      </c>
      <c r="L293" s="63">
        <v>0.57519848761244674</v>
      </c>
      <c r="M293" s="62">
        <v>1.9335059551686999</v>
      </c>
      <c r="N293" s="82">
        <v>1.9335059551686999</v>
      </c>
      <c r="O293" s="61">
        <v>1.4344262295081966</v>
      </c>
      <c r="P293" s="64">
        <v>0.57519848761244674</v>
      </c>
      <c r="Q293" s="1">
        <v>1.4344262295081966</v>
      </c>
      <c r="R293" s="1">
        <v>1.1731816780544917</v>
      </c>
      <c r="S293" s="1" t="str">
        <f>VLOOKUP(F293,'7)Transmission Capacity - App G'!$C$7:$M$23,11,FALSE)</f>
        <v>Offer signed  30/05/2025.</v>
      </c>
    </row>
    <row r="294" spans="2:19" ht="14.5" x14ac:dyDescent="0.35">
      <c r="B294" s="6" t="s">
        <v>293</v>
      </c>
      <c r="C294" s="6" t="s">
        <v>475</v>
      </c>
      <c r="D294" s="6" t="s">
        <v>381</v>
      </c>
      <c r="E294" s="6" t="s">
        <v>381</v>
      </c>
      <c r="F294" s="6" t="s">
        <v>491</v>
      </c>
      <c r="G294" s="6">
        <v>365151</v>
      </c>
      <c r="H294" s="65">
        <v>491747</v>
      </c>
      <c r="I294" s="66">
        <v>400</v>
      </c>
      <c r="J294" s="77">
        <v>7.6210235533030604</v>
      </c>
      <c r="K294" s="62">
        <v>0</v>
      </c>
      <c r="L294" s="63">
        <v>4.1687548352645649</v>
      </c>
      <c r="M294" s="62">
        <v>18.568667172686048</v>
      </c>
      <c r="N294" s="82">
        <v>18.568667172686048</v>
      </c>
      <c r="O294" s="61">
        <v>18.568667172686048</v>
      </c>
      <c r="P294" s="64">
        <v>4.1687548352645649</v>
      </c>
      <c r="Q294" s="1">
        <v>0</v>
      </c>
      <c r="R294" s="1">
        <v>0</v>
      </c>
      <c r="S294" s="1" t="str">
        <f>VLOOKUP(F294,'7)Transmission Capacity - App G'!$C$7:$M$23,11,FALSE)</f>
        <v>Offer signed  30/05/2025.</v>
      </c>
    </row>
    <row r="295" spans="2:19" ht="14.5" x14ac:dyDescent="0.35">
      <c r="B295" s="6" t="s">
        <v>294</v>
      </c>
      <c r="C295" s="6" t="s">
        <v>475</v>
      </c>
      <c r="D295" s="6" t="s">
        <v>380</v>
      </c>
      <c r="E295" s="58" t="s">
        <v>443</v>
      </c>
      <c r="F295" s="6" t="s">
        <v>491</v>
      </c>
      <c r="G295" s="6">
        <v>361018</v>
      </c>
      <c r="H295" s="65">
        <v>507505</v>
      </c>
      <c r="I295" s="66">
        <v>630</v>
      </c>
      <c r="J295" s="77">
        <v>12.00311209645232</v>
      </c>
      <c r="K295" s="62">
        <v>1.0402843293285127</v>
      </c>
      <c r="L295" s="63">
        <v>1.0402843293285127</v>
      </c>
      <c r="M295" s="62">
        <v>4.3654999999999999</v>
      </c>
      <c r="N295" s="82">
        <v>4.3654999999999999</v>
      </c>
      <c r="O295" s="61">
        <v>4.3654999999999999</v>
      </c>
      <c r="P295" s="64">
        <v>1.0402843293285127</v>
      </c>
      <c r="Q295" s="1">
        <v>4.905371595772519</v>
      </c>
      <c r="R295" s="1">
        <v>1.1882568084549621</v>
      </c>
      <c r="S295" s="1" t="str">
        <f>VLOOKUP(F295,'7)Transmission Capacity - App G'!$C$7:$M$23,11,FALSE)</f>
        <v>Offer signed  30/05/2025.</v>
      </c>
    </row>
    <row r="296" spans="2:19" ht="14.5" x14ac:dyDescent="0.35">
      <c r="B296" s="6" t="s">
        <v>295</v>
      </c>
      <c r="C296" s="6" t="s">
        <v>475</v>
      </c>
      <c r="D296" s="6" t="s">
        <v>257</v>
      </c>
      <c r="E296" s="6" t="s">
        <v>257</v>
      </c>
      <c r="F296" s="6" t="s">
        <v>257</v>
      </c>
      <c r="G296" s="6">
        <v>381588</v>
      </c>
      <c r="H296" s="65">
        <v>463721</v>
      </c>
      <c r="I296" s="66">
        <v>630</v>
      </c>
      <c r="J296" s="77">
        <v>12.00311209645232</v>
      </c>
      <c r="K296" s="62">
        <v>0.40057387174463699</v>
      </c>
      <c r="L296" s="63">
        <v>7.900573871744637</v>
      </c>
      <c r="M296" s="62">
        <v>13.73750376054263</v>
      </c>
      <c r="N296" s="82">
        <v>13.73750376054263</v>
      </c>
      <c r="O296" s="61">
        <v>13.73750376054263</v>
      </c>
      <c r="P296" s="64">
        <v>7.900573871744637</v>
      </c>
      <c r="Q296" s="1">
        <v>13.371637184127611</v>
      </c>
      <c r="R296" s="1">
        <v>7.6618140793619425</v>
      </c>
      <c r="S296" s="1" t="str">
        <f>VLOOKUP(F296,'7)Transmission Capacity - App G'!$C$7:$M$23,11,FALSE)</f>
        <v>Offer  signed 19/05/2025.</v>
      </c>
    </row>
    <row r="297" spans="2:19" ht="14.5" x14ac:dyDescent="0.35">
      <c r="B297" s="6" t="s">
        <v>296</v>
      </c>
      <c r="C297" s="6" t="s">
        <v>475</v>
      </c>
      <c r="D297" s="6" t="s">
        <v>394</v>
      </c>
      <c r="E297" s="6" t="s">
        <v>394</v>
      </c>
      <c r="F297" s="6" t="s">
        <v>490</v>
      </c>
      <c r="G297" s="6">
        <v>352653</v>
      </c>
      <c r="H297" s="65">
        <v>421636</v>
      </c>
      <c r="I297" s="66">
        <v>800</v>
      </c>
      <c r="J297" s="77">
        <v>15.242047106606121</v>
      </c>
      <c r="K297" s="62">
        <v>0</v>
      </c>
      <c r="L297" s="63">
        <v>5.6857608450313357</v>
      </c>
      <c r="M297" s="62">
        <v>31.57884348357797</v>
      </c>
      <c r="N297" s="82">
        <v>26.374628879892036</v>
      </c>
      <c r="O297" s="61">
        <v>18.95596508244423</v>
      </c>
      <c r="P297" s="64">
        <v>5.6857608450313357</v>
      </c>
      <c r="Q297" s="1">
        <v>18.999515033947624</v>
      </c>
      <c r="R297" s="1">
        <v>5.2352840973224488</v>
      </c>
      <c r="S297" s="1" t="str">
        <f>VLOOKUP(F297,'7)Transmission Capacity - App G'!$C$7:$M$23,11,FALSE)</f>
        <v>Offer signed 30/05/2025.</v>
      </c>
    </row>
    <row r="298" spans="2:19" ht="14.5" x14ac:dyDescent="0.35">
      <c r="B298" s="6" t="s">
        <v>297</v>
      </c>
      <c r="C298" s="6" t="s">
        <v>474</v>
      </c>
      <c r="D298" s="6" t="s">
        <v>48</v>
      </c>
      <c r="E298" s="6" t="s">
        <v>48</v>
      </c>
      <c r="F298" s="6" t="s">
        <v>490</v>
      </c>
      <c r="G298" s="6">
        <v>330806</v>
      </c>
      <c r="H298" s="65">
        <v>435291</v>
      </c>
      <c r="I298" s="66">
        <v>630</v>
      </c>
      <c r="J298" s="77">
        <v>7.2018672578713909</v>
      </c>
      <c r="K298" s="62">
        <v>3.6820993237999993</v>
      </c>
      <c r="L298" s="63">
        <v>9.3805533657706555</v>
      </c>
      <c r="M298" s="62">
        <v>31.88</v>
      </c>
      <c r="N298" s="82">
        <v>10.806142800159556</v>
      </c>
      <c r="O298" s="61">
        <v>7.8844586728754393</v>
      </c>
      <c r="P298" s="64">
        <v>9.3805533657706555</v>
      </c>
      <c r="Q298" s="1">
        <v>8.0106126111760663</v>
      </c>
      <c r="R298" s="1">
        <v>5.3969645170058342</v>
      </c>
      <c r="S298" s="1" t="str">
        <f>VLOOKUP(F298,'7)Transmission Capacity - App G'!$C$7:$M$23,11,FALSE)</f>
        <v>Offer signed 30/05/2025.</v>
      </c>
    </row>
    <row r="299" spans="2:19" ht="14.5" x14ac:dyDescent="0.35">
      <c r="B299" s="6" t="s">
        <v>298</v>
      </c>
      <c r="C299" s="6" t="s">
        <v>475</v>
      </c>
      <c r="D299" s="6" t="s">
        <v>380</v>
      </c>
      <c r="E299" s="58" t="s">
        <v>443</v>
      </c>
      <c r="F299" s="6" t="s">
        <v>491</v>
      </c>
      <c r="G299" s="6">
        <v>356910</v>
      </c>
      <c r="H299" s="65">
        <v>513357</v>
      </c>
      <c r="I299" s="66">
        <v>400</v>
      </c>
      <c r="J299" s="77">
        <v>7.6210235533030604</v>
      </c>
      <c r="K299" s="62">
        <v>3.2686256397405042</v>
      </c>
      <c r="L299" s="63">
        <v>6.068625639740505</v>
      </c>
      <c r="M299" s="62">
        <v>13.110144235312223</v>
      </c>
      <c r="N299" s="82">
        <v>13.110144235312223</v>
      </c>
      <c r="O299" s="61">
        <v>13.110144235312223</v>
      </c>
      <c r="P299" s="64">
        <v>6.068625639740505</v>
      </c>
      <c r="Q299" s="1">
        <v>12.232541543668463</v>
      </c>
      <c r="R299" s="1">
        <v>7.0318172078587686</v>
      </c>
      <c r="S299" s="1" t="str">
        <f>VLOOKUP(F299,'7)Transmission Capacity - App G'!$C$7:$M$23,11,FALSE)</f>
        <v>Offer signed  30/05/2025.</v>
      </c>
    </row>
    <row r="300" spans="2:19" ht="14.5" x14ac:dyDescent="0.35">
      <c r="B300" s="6" t="s">
        <v>299</v>
      </c>
      <c r="C300" s="6" t="s">
        <v>474</v>
      </c>
      <c r="D300" s="6" t="s">
        <v>286</v>
      </c>
      <c r="E300" s="6" t="s">
        <v>286</v>
      </c>
      <c r="F300" s="6" t="s">
        <v>416</v>
      </c>
      <c r="G300" s="6">
        <v>394298</v>
      </c>
      <c r="H300" s="65">
        <v>409450</v>
      </c>
      <c r="I300" s="66">
        <v>800</v>
      </c>
      <c r="J300" s="77">
        <v>9.1452282639636699</v>
      </c>
      <c r="K300" s="62">
        <v>4.6323523631035002</v>
      </c>
      <c r="L300" s="63">
        <v>15.491076442208753</v>
      </c>
      <c r="M300" s="62">
        <v>0</v>
      </c>
      <c r="N300" s="82">
        <v>0</v>
      </c>
      <c r="O300" s="61">
        <v>0</v>
      </c>
      <c r="P300" s="64">
        <v>0</v>
      </c>
      <c r="Q300" s="1">
        <v>0</v>
      </c>
      <c r="R300" s="1">
        <v>0</v>
      </c>
      <c r="S300" s="1" t="str">
        <f>VLOOKUP(F300,'7)Transmission Capacity - App G'!$C$7:$M$23,11,FALSE)</f>
        <v>offer signed  25/04/2025</v>
      </c>
    </row>
    <row r="301" spans="2:19" ht="14.5" x14ac:dyDescent="0.35">
      <c r="B301" s="6" t="s">
        <v>300</v>
      </c>
      <c r="C301" s="6" t="s">
        <v>475</v>
      </c>
      <c r="D301" s="6" t="s">
        <v>383</v>
      </c>
      <c r="E301" s="58" t="s">
        <v>320</v>
      </c>
      <c r="F301" s="6" t="s">
        <v>489</v>
      </c>
      <c r="G301" s="6">
        <v>300289</v>
      </c>
      <c r="H301" s="65">
        <v>530805</v>
      </c>
      <c r="I301" s="66">
        <v>630</v>
      </c>
      <c r="J301" s="77">
        <v>12.00311209645232</v>
      </c>
      <c r="K301" s="62">
        <v>17.426312173558177</v>
      </c>
      <c r="L301" s="63">
        <v>23.926312173558177</v>
      </c>
      <c r="M301" s="62">
        <v>2.6844262295081971</v>
      </c>
      <c r="N301" s="82">
        <v>0.44197031039136303</v>
      </c>
      <c r="O301" s="61">
        <v>0.31765276430649858</v>
      </c>
      <c r="P301" s="64">
        <v>2.6844262295081971</v>
      </c>
      <c r="Q301" s="1">
        <v>0</v>
      </c>
      <c r="R301" s="1">
        <v>0</v>
      </c>
      <c r="S301" s="1" t="str">
        <f>VLOOKUP(F301,'7)Transmission Capacity - App G'!$C$7:$M$23,11,FALSE)</f>
        <v>Offer signed  30/05/2025.</v>
      </c>
    </row>
    <row r="302" spans="2:19" ht="14.5" x14ac:dyDescent="0.35">
      <c r="B302" s="6" t="s">
        <v>301</v>
      </c>
      <c r="C302" s="6" t="s">
        <v>475</v>
      </c>
      <c r="D302" s="6" t="s">
        <v>401</v>
      </c>
      <c r="E302" s="6" t="s">
        <v>401</v>
      </c>
      <c r="F302" s="6" t="s">
        <v>489</v>
      </c>
      <c r="G302" s="6">
        <v>311307</v>
      </c>
      <c r="H302" s="65">
        <v>553464</v>
      </c>
      <c r="I302" s="66">
        <v>400</v>
      </c>
      <c r="J302" s="77">
        <v>7.6210235533030604</v>
      </c>
      <c r="K302" s="62">
        <v>19.122852539797329</v>
      </c>
      <c r="L302" s="63">
        <v>41.528879948196334</v>
      </c>
      <c r="M302" s="62">
        <v>7</v>
      </c>
      <c r="N302" s="82">
        <v>1.9574944071588367</v>
      </c>
      <c r="O302" s="61">
        <v>1.4344262295081966</v>
      </c>
      <c r="P302" s="64">
        <v>7</v>
      </c>
      <c r="Q302" s="1">
        <v>1.4344262295081966</v>
      </c>
      <c r="R302" s="1">
        <v>7</v>
      </c>
      <c r="S302" s="1" t="str">
        <f>VLOOKUP(F302,'7)Transmission Capacity - App G'!$C$7:$M$23,11,FALSE)</f>
        <v>Offer signed  30/05/2025.</v>
      </c>
    </row>
    <row r="303" spans="2:19" ht="14.5" x14ac:dyDescent="0.35">
      <c r="B303" s="6" t="s">
        <v>302</v>
      </c>
      <c r="C303" s="6" t="s">
        <v>475</v>
      </c>
      <c r="D303" s="6" t="s">
        <v>302</v>
      </c>
      <c r="E303" s="6" t="s">
        <v>302</v>
      </c>
      <c r="F303" s="6" t="s">
        <v>493</v>
      </c>
      <c r="G303" s="6">
        <v>347198</v>
      </c>
      <c r="H303" s="65">
        <v>407434</v>
      </c>
      <c r="I303" s="66">
        <v>630</v>
      </c>
      <c r="J303" s="77">
        <v>12.00311209645232</v>
      </c>
      <c r="K303" s="62">
        <v>2.9722663992870011</v>
      </c>
      <c r="L303" s="63">
        <v>7.8955446019561251</v>
      </c>
      <c r="M303" s="62">
        <v>11.217948717948717</v>
      </c>
      <c r="N303" s="82">
        <v>1.9519568151147106</v>
      </c>
      <c r="O303" s="61">
        <v>1.4029097963142587</v>
      </c>
      <c r="P303" s="64">
        <v>7.8955446019561251</v>
      </c>
      <c r="Q303" s="1">
        <v>1.3975751697381176</v>
      </c>
      <c r="R303" s="1">
        <v>7.808964617464035</v>
      </c>
      <c r="S303" s="1" t="str">
        <f>VLOOKUP(F303,'7)Transmission Capacity - App G'!$C$7:$M$23,11,FALSE)</f>
        <v>Offer signed 29/05/2024. Parrallel offer signed 27/08/2024</v>
      </c>
    </row>
    <row r="304" spans="2:19" ht="14.5" x14ac:dyDescent="0.35">
      <c r="B304" s="6" t="s">
        <v>303</v>
      </c>
      <c r="C304" s="6" t="s">
        <v>475</v>
      </c>
      <c r="D304" s="6" t="s">
        <v>380</v>
      </c>
      <c r="E304" s="58" t="s">
        <v>443</v>
      </c>
      <c r="F304" s="6" t="s">
        <v>491</v>
      </c>
      <c r="G304" s="6">
        <v>342672</v>
      </c>
      <c r="H304" s="65">
        <v>538337</v>
      </c>
      <c r="I304" s="66">
        <v>630</v>
      </c>
      <c r="J304" s="77">
        <v>12.00311209645232</v>
      </c>
      <c r="K304" s="62">
        <v>10.247815161150859</v>
      </c>
      <c r="L304" s="63">
        <v>17.026462417400168</v>
      </c>
      <c r="M304" s="62">
        <v>28.99747337378016</v>
      </c>
      <c r="N304" s="82">
        <v>23.905802968960863</v>
      </c>
      <c r="O304" s="61">
        <v>17.1815712900097</v>
      </c>
      <c r="P304" s="64">
        <v>17.026462417400168</v>
      </c>
      <c r="Q304" s="1">
        <v>17.788069835111546</v>
      </c>
      <c r="R304" s="1">
        <v>13.373584247290175</v>
      </c>
      <c r="S304" s="1" t="str">
        <f>VLOOKUP(F304,'7)Transmission Capacity - App G'!$C$7:$M$23,11,FALSE)</f>
        <v>Offer signed  30/05/2025.</v>
      </c>
    </row>
    <row r="305" spans="2:19" ht="14.5" x14ac:dyDescent="0.35">
      <c r="B305" s="6" t="s">
        <v>304</v>
      </c>
      <c r="C305" s="6" t="s">
        <v>475</v>
      </c>
      <c r="D305" s="6" t="s">
        <v>122</v>
      </c>
      <c r="E305" s="6" t="s">
        <v>122</v>
      </c>
      <c r="F305" s="6" t="s">
        <v>489</v>
      </c>
      <c r="G305" s="6">
        <v>297180</v>
      </c>
      <c r="H305" s="65">
        <v>518183</v>
      </c>
      <c r="I305" s="66">
        <v>400</v>
      </c>
      <c r="J305" s="77">
        <v>7.6210235533030604</v>
      </c>
      <c r="K305" s="62">
        <v>4.6673725489832734</v>
      </c>
      <c r="L305" s="63">
        <v>6.6673725489832734</v>
      </c>
      <c r="M305" s="62">
        <v>16.740833333333331</v>
      </c>
      <c r="N305" s="82">
        <v>16.692307692307693</v>
      </c>
      <c r="O305" s="61">
        <v>11.997090203685742</v>
      </c>
      <c r="P305" s="64">
        <v>6.6673725489832734</v>
      </c>
      <c r="Q305" s="1">
        <v>12.711542192046556</v>
      </c>
      <c r="R305" s="1">
        <v>7.3458986236260895</v>
      </c>
      <c r="S305" s="1" t="str">
        <f>VLOOKUP(F305,'7)Transmission Capacity - App G'!$C$7:$M$23,11,FALSE)</f>
        <v>Offer signed  30/05/2025.</v>
      </c>
    </row>
    <row r="306" spans="2:19" ht="14.5" x14ac:dyDescent="0.35">
      <c r="B306" s="6" t="s">
        <v>305</v>
      </c>
      <c r="C306" s="6" t="s">
        <v>474</v>
      </c>
      <c r="D306" s="6" t="s">
        <v>405</v>
      </c>
      <c r="E306" s="6" t="s">
        <v>405</v>
      </c>
      <c r="F306" s="6" t="s">
        <v>417</v>
      </c>
      <c r="G306" s="6">
        <v>391844</v>
      </c>
      <c r="H306" s="65">
        <v>398322</v>
      </c>
      <c r="I306" s="66">
        <v>800</v>
      </c>
      <c r="J306" s="77">
        <v>9.1452282639636699</v>
      </c>
      <c r="K306" s="62">
        <v>6.9920455743613417</v>
      </c>
      <c r="L306" s="63">
        <v>11.632045574361342</v>
      </c>
      <c r="M306" s="62">
        <v>1.9102564102564219</v>
      </c>
      <c r="N306" s="82">
        <v>0.33333333333333537</v>
      </c>
      <c r="O306" s="61">
        <v>0.2442622950819687</v>
      </c>
      <c r="P306" s="64">
        <v>1.9102564102564219</v>
      </c>
      <c r="Q306" s="1">
        <v>1.4344262295081966</v>
      </c>
      <c r="R306" s="1">
        <v>11.217948717948717</v>
      </c>
      <c r="S306" s="1" t="str">
        <f>VLOOKUP(F306,'7)Transmission Capacity - App G'!$C$7:$M$23,11,FALSE)</f>
        <v>Offer  signed 27/08/2024</v>
      </c>
    </row>
    <row r="307" spans="2:19" ht="14.5" x14ac:dyDescent="0.35">
      <c r="B307" s="6" t="s">
        <v>306</v>
      </c>
      <c r="C307" s="6" t="s">
        <v>475</v>
      </c>
      <c r="D307" s="6" t="s">
        <v>393</v>
      </c>
      <c r="E307" s="6" t="s">
        <v>393</v>
      </c>
      <c r="F307" s="6" t="s">
        <v>393</v>
      </c>
      <c r="G307" s="6">
        <v>392001</v>
      </c>
      <c r="H307" s="65">
        <v>372504</v>
      </c>
      <c r="I307" s="66">
        <v>630</v>
      </c>
      <c r="J307" s="77">
        <v>12.00311209645232</v>
      </c>
      <c r="K307" s="62">
        <v>8.8673877786672826</v>
      </c>
      <c r="L307" s="63">
        <v>10.913000000000011</v>
      </c>
      <c r="M307" s="62">
        <v>11.217948717948717</v>
      </c>
      <c r="N307" s="82">
        <v>1.9574944071588367</v>
      </c>
      <c r="O307" s="61">
        <v>1.4344262295081966</v>
      </c>
      <c r="P307" s="64">
        <v>10.913000000000011</v>
      </c>
      <c r="Q307" s="1">
        <v>1.4344262295081966</v>
      </c>
      <c r="R307" s="1">
        <v>0</v>
      </c>
      <c r="S307" s="1" t="str">
        <f>VLOOKUP(F307,'7)Transmission Capacity - App G'!$C$7:$M$23,11,FALSE)</f>
        <v xml:space="preserve"> offer  signed  25/04/2025</v>
      </c>
    </row>
    <row r="308" spans="2:19" ht="14.5" x14ac:dyDescent="0.35">
      <c r="B308" s="6" t="s">
        <v>307</v>
      </c>
      <c r="C308" s="6" t="s">
        <v>475</v>
      </c>
      <c r="D308" s="6" t="s">
        <v>384</v>
      </c>
      <c r="E308" s="6" t="s">
        <v>384</v>
      </c>
      <c r="F308" s="6" t="s">
        <v>490</v>
      </c>
      <c r="G308" s="6">
        <v>336410</v>
      </c>
      <c r="H308" s="65">
        <v>427512</v>
      </c>
      <c r="I308" s="66">
        <v>400</v>
      </c>
      <c r="J308" s="77">
        <v>7.6210235533030604</v>
      </c>
      <c r="K308" s="62">
        <v>14.067369279398939</v>
      </c>
      <c r="L308" s="63">
        <v>17.24377290173959</v>
      </c>
      <c r="M308" s="62">
        <v>24.015244888020277</v>
      </c>
      <c r="N308" s="82">
        <v>11.036707152496627</v>
      </c>
      <c r="O308" s="61">
        <v>7.9322987390882647</v>
      </c>
      <c r="P308" s="64">
        <v>17.24377290173959</v>
      </c>
      <c r="Q308" s="1">
        <v>0</v>
      </c>
      <c r="R308" s="1">
        <v>0</v>
      </c>
      <c r="S308" s="1" t="str">
        <f>VLOOKUP(F308,'7)Transmission Capacity - App G'!$C$7:$M$23,11,FALSE)</f>
        <v>Offer signed 30/05/2025.</v>
      </c>
    </row>
    <row r="309" spans="2:19" ht="14.5" x14ac:dyDescent="0.35">
      <c r="B309" s="6" t="s">
        <v>308</v>
      </c>
      <c r="C309" s="6" t="s">
        <v>475</v>
      </c>
      <c r="D309" s="6" t="s">
        <v>393</v>
      </c>
      <c r="E309" s="6" t="s">
        <v>393</v>
      </c>
      <c r="F309" s="6" t="s">
        <v>393</v>
      </c>
      <c r="G309" s="6">
        <v>390968</v>
      </c>
      <c r="H309" s="65">
        <v>373004</v>
      </c>
      <c r="I309" s="66">
        <v>400</v>
      </c>
      <c r="J309" s="77">
        <v>7.6210235533030604</v>
      </c>
      <c r="K309" s="62">
        <v>2.0700069253798326</v>
      </c>
      <c r="L309" s="63">
        <v>6.207006925379833</v>
      </c>
      <c r="M309" s="62">
        <v>11.217948717948717</v>
      </c>
      <c r="N309" s="82">
        <v>1.9574944071588367</v>
      </c>
      <c r="O309" s="61">
        <v>1.4344262295081966</v>
      </c>
      <c r="P309" s="64">
        <v>6.207006925379833</v>
      </c>
      <c r="Q309" s="1">
        <v>1.4344262295081966</v>
      </c>
      <c r="R309" s="1">
        <v>0</v>
      </c>
      <c r="S309" s="1" t="str">
        <f>VLOOKUP(F309,'7)Transmission Capacity - App G'!$C$7:$M$23,11,FALSE)</f>
        <v xml:space="preserve"> offer  signed  25/04/2025</v>
      </c>
    </row>
    <row r="310" spans="2:19" ht="14.5" x14ac:dyDescent="0.35">
      <c r="B310" s="6" t="s">
        <v>309</v>
      </c>
      <c r="C310" s="6" t="s">
        <v>474</v>
      </c>
      <c r="D310" s="6" t="s">
        <v>390</v>
      </c>
      <c r="E310" s="6" t="s">
        <v>390</v>
      </c>
      <c r="F310" s="6" t="s">
        <v>420</v>
      </c>
      <c r="G310" s="6">
        <v>371065</v>
      </c>
      <c r="H310" s="65">
        <v>409109</v>
      </c>
      <c r="I310" s="66">
        <v>400</v>
      </c>
      <c r="J310" s="77">
        <v>4.572614131981835</v>
      </c>
      <c r="K310" s="62">
        <v>4.8445577588940196</v>
      </c>
      <c r="L310" s="63">
        <v>4.8445577588940196</v>
      </c>
      <c r="M310" s="62">
        <v>11.217948717948717</v>
      </c>
      <c r="N310" s="82">
        <v>1.9574944071588367</v>
      </c>
      <c r="O310" s="61">
        <v>1.4344262295081966</v>
      </c>
      <c r="P310" s="64">
        <v>4.8445577588940196</v>
      </c>
      <c r="Q310" s="1">
        <v>1.4344262295081966</v>
      </c>
      <c r="R310" s="1">
        <v>5.2214907623346996</v>
      </c>
      <c r="S310" s="1" t="str">
        <f>VLOOKUP(F310,'7)Transmission Capacity - App G'!$C$7:$M$23,11,FALSE)</f>
        <v>Offer signed 24/12/2024</v>
      </c>
    </row>
    <row r="311" spans="2:19" ht="14.5" x14ac:dyDescent="0.35">
      <c r="B311" s="6" t="s">
        <v>310</v>
      </c>
      <c r="C311" s="6" t="s">
        <v>475</v>
      </c>
      <c r="D311" s="6" t="s">
        <v>388</v>
      </c>
      <c r="E311" s="6" t="s">
        <v>388</v>
      </c>
      <c r="F311" s="6" t="s">
        <v>489</v>
      </c>
      <c r="G311" s="6">
        <v>361282</v>
      </c>
      <c r="H311" s="65">
        <v>570359</v>
      </c>
      <c r="I311" s="66">
        <v>1250</v>
      </c>
      <c r="J311" s="77">
        <v>23.815698604072061</v>
      </c>
      <c r="K311" s="62">
        <v>26.907130691333418</v>
      </c>
      <c r="L311" s="63">
        <v>34.052581345600103</v>
      </c>
      <c r="M311" s="62">
        <v>1.6794871794871795</v>
      </c>
      <c r="N311" s="82">
        <v>0.44197031039136303</v>
      </c>
      <c r="O311" s="61">
        <v>0.31765276430649858</v>
      </c>
      <c r="P311" s="64">
        <v>1.6794871794871795</v>
      </c>
      <c r="Q311" s="1">
        <v>0.31765276430649858</v>
      </c>
      <c r="R311" s="59">
        <v>1.6794871794871795</v>
      </c>
      <c r="S311" s="1" t="str">
        <f>VLOOKUP(F311,'7)Transmission Capacity - App G'!$C$7:$M$23,11,FALSE)</f>
        <v>Offer signed  30/05/2025.</v>
      </c>
    </row>
    <row r="312" spans="2:19" ht="14.5" x14ac:dyDescent="0.35">
      <c r="B312" s="6" t="s">
        <v>311</v>
      </c>
      <c r="C312" s="6" t="s">
        <v>474</v>
      </c>
      <c r="D312" s="6" t="s">
        <v>282</v>
      </c>
      <c r="E312" s="6" t="s">
        <v>282</v>
      </c>
      <c r="F312" s="6" t="s">
        <v>414</v>
      </c>
      <c r="G312" s="6">
        <v>387882</v>
      </c>
      <c r="H312" s="65">
        <v>414309</v>
      </c>
      <c r="I312" s="66">
        <v>630</v>
      </c>
      <c r="J312" s="77">
        <v>7.2018672578713909</v>
      </c>
      <c r="K312" s="62">
        <v>7.7721221011544799</v>
      </c>
      <c r="L312" s="63">
        <v>11.27212210115448</v>
      </c>
      <c r="M312" s="62">
        <v>22.546115789473685</v>
      </c>
      <c r="N312" s="82">
        <v>12.637016354208216</v>
      </c>
      <c r="O312" s="61">
        <v>9.2203143189755519</v>
      </c>
      <c r="P312" s="64">
        <v>11.27212210115448</v>
      </c>
      <c r="Q312" s="1">
        <v>4.1690987718911279</v>
      </c>
      <c r="R312" s="1">
        <v>9.62963669089795</v>
      </c>
      <c r="S312" s="1" t="str">
        <f>VLOOKUP(F312,'7)Transmission Capacity - App G'!$C$7:$M$23,11,FALSE)</f>
        <v>Offer signed 06/06/2025.</v>
      </c>
    </row>
    <row r="313" spans="2:19" ht="14.5" x14ac:dyDescent="0.35">
      <c r="B313" s="6" t="s">
        <v>312</v>
      </c>
      <c r="C313" s="6" t="s">
        <v>474</v>
      </c>
      <c r="D313" s="6" t="s">
        <v>241</v>
      </c>
      <c r="E313" s="6" t="s">
        <v>241</v>
      </c>
      <c r="F313" s="6" t="s">
        <v>257</v>
      </c>
      <c r="G313" s="6">
        <v>385446</v>
      </c>
      <c r="H313" s="65">
        <v>437481</v>
      </c>
      <c r="I313" s="66">
        <v>400</v>
      </c>
      <c r="J313" s="77">
        <v>4.572614131981835</v>
      </c>
      <c r="K313" s="62">
        <v>3.8410896615344541</v>
      </c>
      <c r="L313" s="63">
        <v>17.621089661534455</v>
      </c>
      <c r="M313" s="62">
        <v>0</v>
      </c>
      <c r="N313" s="82">
        <v>0</v>
      </c>
      <c r="O313" s="61">
        <v>0</v>
      </c>
      <c r="P313" s="64">
        <v>0</v>
      </c>
      <c r="Q313" s="1">
        <v>0</v>
      </c>
      <c r="R313" s="1">
        <v>0</v>
      </c>
      <c r="S313" s="1" t="str">
        <f>VLOOKUP(F313,'7)Transmission Capacity - App G'!$C$7:$M$23,11,FALSE)</f>
        <v>Offer  signed 19/05/2025.</v>
      </c>
    </row>
    <row r="314" spans="2:19" ht="14.5" x14ac:dyDescent="0.35">
      <c r="B314" s="6" t="s">
        <v>313</v>
      </c>
      <c r="C314" s="6" t="s">
        <v>475</v>
      </c>
      <c r="D314" s="6" t="s">
        <v>204</v>
      </c>
      <c r="E314" s="6" t="s">
        <v>204</v>
      </c>
      <c r="F314" s="6" t="s">
        <v>421</v>
      </c>
      <c r="G314" s="6">
        <v>347661</v>
      </c>
      <c r="H314" s="65">
        <v>461494</v>
      </c>
      <c r="I314" s="66">
        <v>800</v>
      </c>
      <c r="J314" s="77">
        <v>15.242047106606121</v>
      </c>
      <c r="K314" s="62">
        <v>0.61804592088742538</v>
      </c>
      <c r="L314" s="63">
        <v>0.61804592088742538</v>
      </c>
      <c r="M314" s="62">
        <v>11.217948717948717</v>
      </c>
      <c r="N314" s="82">
        <v>1.9574944071588367</v>
      </c>
      <c r="O314" s="61">
        <v>1.4344262295081966</v>
      </c>
      <c r="P314" s="64">
        <v>0.61804592088742538</v>
      </c>
      <c r="Q314" s="1">
        <v>1.5150819672131133</v>
      </c>
      <c r="R314" s="1">
        <v>5.0572075342512903</v>
      </c>
      <c r="S314" s="1" t="str">
        <f>VLOOKUP(F314,'7)Transmission Capacity - App G'!$C$7:$M$23,11,FALSE)</f>
        <v>Offer with ENW due to be signed 06/06/2025.</v>
      </c>
    </row>
    <row r="315" spans="2:19" ht="14.5" x14ac:dyDescent="0.35">
      <c r="B315" s="6" t="s">
        <v>314</v>
      </c>
      <c r="C315" s="6" t="s">
        <v>474</v>
      </c>
      <c r="D315" s="6" t="s">
        <v>204</v>
      </c>
      <c r="E315" s="6" t="s">
        <v>204</v>
      </c>
      <c r="F315" s="6" t="s">
        <v>421</v>
      </c>
      <c r="G315" s="6">
        <v>347651</v>
      </c>
      <c r="H315" s="65">
        <v>461484</v>
      </c>
      <c r="I315" s="66">
        <v>800</v>
      </c>
      <c r="J315" s="77">
        <v>9.1452282639636699</v>
      </c>
      <c r="K315" s="62">
        <v>0.61804592088742538</v>
      </c>
      <c r="L315" s="63">
        <v>0.61804592088742538</v>
      </c>
      <c r="M315" s="62">
        <v>11.217948717948717</v>
      </c>
      <c r="N315" s="82">
        <v>1.9574944071588367</v>
      </c>
      <c r="O315" s="61">
        <v>1.4344262295081966</v>
      </c>
      <c r="P315" s="64">
        <v>0.61804592088742538</v>
      </c>
      <c r="Q315" s="1">
        <v>1.5150819672131133</v>
      </c>
      <c r="R315" s="1">
        <v>5.0572075342512903</v>
      </c>
      <c r="S315" s="1" t="str">
        <f>VLOOKUP(F315,'7)Transmission Capacity - App G'!$C$7:$M$23,11,FALSE)</f>
        <v>Offer with ENW due to be signed 06/06/2025.</v>
      </c>
    </row>
    <row r="316" spans="2:19" ht="14.5" x14ac:dyDescent="0.35">
      <c r="B316" s="6" t="s">
        <v>315</v>
      </c>
      <c r="C316" s="6" t="s">
        <v>474</v>
      </c>
      <c r="D316" s="6" t="s">
        <v>48</v>
      </c>
      <c r="E316" s="6" t="s">
        <v>48</v>
      </c>
      <c r="F316" s="6" t="s">
        <v>490</v>
      </c>
      <c r="G316" s="6">
        <v>332037</v>
      </c>
      <c r="H316" s="65">
        <v>432063</v>
      </c>
      <c r="I316" s="66">
        <v>400</v>
      </c>
      <c r="J316" s="77">
        <v>4.572614131981835</v>
      </c>
      <c r="K316" s="62">
        <v>8.7923228531417799</v>
      </c>
      <c r="L316" s="63">
        <v>13.392322853141781</v>
      </c>
      <c r="M316" s="62">
        <v>18.322183964584347</v>
      </c>
      <c r="N316" s="82">
        <v>2.9715995213402455</v>
      </c>
      <c r="O316" s="61">
        <v>2.1681606519208372</v>
      </c>
      <c r="P316" s="64">
        <v>13.392322853141781</v>
      </c>
      <c r="Q316" s="1">
        <v>2.1114068111361437</v>
      </c>
      <c r="R316" s="1">
        <v>6.29550123877533</v>
      </c>
      <c r="S316" s="1" t="str">
        <f>VLOOKUP(F316,'7)Transmission Capacity - App G'!$C$7:$M$23,11,FALSE)</f>
        <v>Offer signed 30/05/2025.</v>
      </c>
    </row>
    <row r="317" spans="2:19" ht="14.5" x14ac:dyDescent="0.35">
      <c r="B317" s="6" t="s">
        <v>316</v>
      </c>
      <c r="C317" s="6" t="s">
        <v>474</v>
      </c>
      <c r="D317" s="6" t="s">
        <v>384</v>
      </c>
      <c r="E317" s="6" t="s">
        <v>384</v>
      </c>
      <c r="F317" s="6" t="s">
        <v>490</v>
      </c>
      <c r="G317" s="6">
        <v>331716</v>
      </c>
      <c r="H317" s="65">
        <v>429849</v>
      </c>
      <c r="I317" s="66">
        <v>630</v>
      </c>
      <c r="J317" s="77">
        <v>7.2018672578713909</v>
      </c>
      <c r="K317" s="62">
        <v>11.077735710588845</v>
      </c>
      <c r="L317" s="63">
        <v>14.577735710588845</v>
      </c>
      <c r="M317" s="62">
        <v>22.251000000000001</v>
      </c>
      <c r="N317" s="82">
        <v>9.4309533306741127</v>
      </c>
      <c r="O317" s="61">
        <v>6.881082654249127</v>
      </c>
      <c r="P317" s="64">
        <v>14.577735710588845</v>
      </c>
      <c r="Q317" s="1">
        <v>0</v>
      </c>
      <c r="R317" s="1">
        <v>0</v>
      </c>
      <c r="S317" s="1" t="str">
        <f>VLOOKUP(F317,'7)Transmission Capacity - App G'!$C$7:$M$23,11,FALSE)</f>
        <v>Offer signed 30/05/2025.</v>
      </c>
    </row>
    <row r="318" spans="2:19" ht="14.5" x14ac:dyDescent="0.35">
      <c r="B318" s="6" t="s">
        <v>631</v>
      </c>
      <c r="C318" s="6" t="s">
        <v>474</v>
      </c>
      <c r="D318" s="6" t="s">
        <v>632</v>
      </c>
      <c r="E318" s="6" t="s">
        <v>131</v>
      </c>
      <c r="F318" s="6" t="s">
        <v>420</v>
      </c>
      <c r="G318" s="6">
        <v>383100</v>
      </c>
      <c r="H318" s="65">
        <v>398078</v>
      </c>
      <c r="I318" s="66">
        <v>600</v>
      </c>
      <c r="J318" s="77">
        <v>6.8589211979727542</v>
      </c>
      <c r="K318" s="62">
        <v>0</v>
      </c>
      <c r="L318" s="63">
        <v>0</v>
      </c>
      <c r="M318" s="62">
        <v>7</v>
      </c>
      <c r="N318" s="82">
        <v>1.9574944071588367</v>
      </c>
      <c r="O318" s="61">
        <v>1.4344262295081966</v>
      </c>
      <c r="P318" s="64">
        <v>0</v>
      </c>
    </row>
    <row r="319" spans="2:19" ht="14.5" x14ac:dyDescent="0.35">
      <c r="B319" s="6" t="s">
        <v>317</v>
      </c>
      <c r="C319" s="6" t="s">
        <v>474</v>
      </c>
      <c r="D319" s="6" t="s">
        <v>150</v>
      </c>
      <c r="E319" s="6" t="s">
        <v>150</v>
      </c>
      <c r="F319" s="6" t="s">
        <v>416</v>
      </c>
      <c r="G319" s="6">
        <v>392582</v>
      </c>
      <c r="H319" s="65">
        <v>405316</v>
      </c>
      <c r="I319" s="66">
        <v>630</v>
      </c>
      <c r="J319" s="77">
        <v>7.2018672578713909</v>
      </c>
      <c r="K319" s="62">
        <v>10.86511848416245</v>
      </c>
      <c r="L319" s="63">
        <v>15.50211848416245</v>
      </c>
      <c r="M319" s="62">
        <v>29.584415818748599</v>
      </c>
      <c r="N319" s="82">
        <v>10.601755085759869</v>
      </c>
      <c r="O319" s="61">
        <v>7.73533178114086</v>
      </c>
      <c r="P319" s="64">
        <v>15.50211848416245</v>
      </c>
      <c r="Q319" s="1">
        <v>7.7148026604854811</v>
      </c>
      <c r="R319" s="1">
        <v>4.6017310636633511</v>
      </c>
      <c r="S319" s="1" t="str">
        <f>VLOOKUP(F319,'7)Transmission Capacity - App G'!$C$7:$M$23,11,FALSE)</f>
        <v>offer signed  25/04/2025</v>
      </c>
    </row>
    <row r="320" spans="2:19" ht="14.5" x14ac:dyDescent="0.35">
      <c r="B320" s="6" t="s">
        <v>318</v>
      </c>
      <c r="C320" s="6" t="s">
        <v>474</v>
      </c>
      <c r="D320" s="6" t="s">
        <v>385</v>
      </c>
      <c r="E320" s="6" t="s">
        <v>385</v>
      </c>
      <c r="F320" s="6" t="s">
        <v>490</v>
      </c>
      <c r="G320" s="6">
        <v>354932</v>
      </c>
      <c r="H320" s="65">
        <v>429640</v>
      </c>
      <c r="I320" s="66">
        <v>400</v>
      </c>
      <c r="J320" s="77">
        <v>4.572614131981835</v>
      </c>
      <c r="K320" s="62">
        <v>6.7867575938107159</v>
      </c>
      <c r="L320" s="63">
        <v>10.286757593810716</v>
      </c>
      <c r="M320" s="62">
        <v>11.217948717948717</v>
      </c>
      <c r="N320" s="82">
        <v>1.9574944071588367</v>
      </c>
      <c r="O320" s="61">
        <v>1.4344262295081966</v>
      </c>
      <c r="P320" s="64">
        <v>10.286757593810716</v>
      </c>
      <c r="Q320" s="1">
        <v>1.4344262295081966</v>
      </c>
      <c r="R320" s="1">
        <v>10.066430945376688</v>
      </c>
      <c r="S320" s="1" t="str">
        <f>VLOOKUP(F320,'7)Transmission Capacity - App G'!$C$7:$M$23,11,FALSE)</f>
        <v>Offer signed 30/05/2025.</v>
      </c>
    </row>
    <row r="321" spans="2:19" ht="14.5" x14ac:dyDescent="0.35">
      <c r="B321" s="6" t="s">
        <v>319</v>
      </c>
      <c r="C321" s="6" t="s">
        <v>474</v>
      </c>
      <c r="D321" s="6" t="s">
        <v>384</v>
      </c>
      <c r="E321" s="6" t="s">
        <v>384</v>
      </c>
      <c r="F321" s="6" t="s">
        <v>490</v>
      </c>
      <c r="G321" s="6">
        <v>332713</v>
      </c>
      <c r="H321" s="65">
        <v>428643</v>
      </c>
      <c r="I321" s="66">
        <v>400</v>
      </c>
      <c r="J321" s="77">
        <v>4.572614131981835</v>
      </c>
      <c r="K321" s="62">
        <v>14.03690136683052</v>
      </c>
      <c r="L321" s="63">
        <v>17.24377290173959</v>
      </c>
      <c r="M321" s="62">
        <v>24.015244888020277</v>
      </c>
      <c r="N321" s="82">
        <v>12.641723175109695</v>
      </c>
      <c r="O321" s="61">
        <v>9.2237485448195589</v>
      </c>
      <c r="P321" s="64">
        <v>17.24377290173959</v>
      </c>
      <c r="Q321" s="1">
        <v>0</v>
      </c>
      <c r="R321" s="1">
        <v>0</v>
      </c>
      <c r="S321" s="1" t="str">
        <f>VLOOKUP(F321,'7)Transmission Capacity - App G'!$C$7:$M$23,11,FALSE)</f>
        <v>Offer signed 30/05/2025.</v>
      </c>
    </row>
    <row r="322" spans="2:19" ht="14.5" x14ac:dyDescent="0.35">
      <c r="B322" s="6" t="s">
        <v>320</v>
      </c>
      <c r="C322" s="6" t="s">
        <v>475</v>
      </c>
      <c r="D322" s="6" t="s">
        <v>383</v>
      </c>
      <c r="E322" s="58" t="s">
        <v>320</v>
      </c>
      <c r="F322" s="6" t="s">
        <v>489</v>
      </c>
      <c r="G322" s="6">
        <v>302535</v>
      </c>
      <c r="H322" s="65">
        <v>529330</v>
      </c>
      <c r="I322" s="66">
        <v>630</v>
      </c>
      <c r="J322" s="77">
        <v>12.00311209645232</v>
      </c>
      <c r="K322" s="62">
        <v>9.0767680620971554</v>
      </c>
      <c r="L322" s="63">
        <v>11.576768062097155</v>
      </c>
      <c r="M322" s="62">
        <v>7</v>
      </c>
      <c r="N322" s="82">
        <v>1.9574944071588367</v>
      </c>
      <c r="O322" s="61">
        <v>1.4344262295081966</v>
      </c>
      <c r="P322" s="64">
        <v>7</v>
      </c>
      <c r="Q322" s="1">
        <v>0</v>
      </c>
      <c r="R322" s="1">
        <v>0</v>
      </c>
      <c r="S322" s="1" t="str">
        <f>VLOOKUP(F322,'7)Transmission Capacity - App G'!$C$7:$M$23,11,FALSE)</f>
        <v>Offer signed  30/05/2025.</v>
      </c>
    </row>
    <row r="323" spans="2:19" ht="14.5" x14ac:dyDescent="0.35">
      <c r="B323" s="6" t="s">
        <v>321</v>
      </c>
      <c r="C323" s="6" t="s">
        <v>475</v>
      </c>
      <c r="D323" s="6" t="s">
        <v>377</v>
      </c>
      <c r="E323" s="6" t="s">
        <v>377</v>
      </c>
      <c r="F323" s="6" t="s">
        <v>490</v>
      </c>
      <c r="G323" s="6">
        <v>356139</v>
      </c>
      <c r="H323" s="65">
        <v>410059</v>
      </c>
      <c r="I323" s="66">
        <v>630</v>
      </c>
      <c r="J323" s="77">
        <v>12.00311209645232</v>
      </c>
      <c r="K323" s="62">
        <v>0</v>
      </c>
      <c r="L323" s="63">
        <v>0</v>
      </c>
      <c r="M323" s="62">
        <v>15.841803278688529</v>
      </c>
      <c r="N323" s="82">
        <v>2.6082321187584352</v>
      </c>
      <c r="O323" s="61">
        <v>1.8745877788554808</v>
      </c>
      <c r="P323" s="64">
        <v>0</v>
      </c>
      <c r="Q323" s="1">
        <v>1.9914391489538268</v>
      </c>
      <c r="R323" s="1">
        <v>1.9914391489538268</v>
      </c>
      <c r="S323" s="1" t="str">
        <f>VLOOKUP(F323,'7)Transmission Capacity - App G'!$C$7:$M$23,11,FALSE)</f>
        <v>Offer signed 30/05/2025.</v>
      </c>
    </row>
    <row r="324" spans="2:19" ht="14.5" x14ac:dyDescent="0.35">
      <c r="B324" s="6" t="s">
        <v>322</v>
      </c>
      <c r="C324" s="6" t="s">
        <v>474</v>
      </c>
      <c r="D324" s="6" t="s">
        <v>131</v>
      </c>
      <c r="E324" s="6" t="s">
        <v>131</v>
      </c>
      <c r="F324" s="6" t="s">
        <v>420</v>
      </c>
      <c r="G324" s="6">
        <v>383780</v>
      </c>
      <c r="H324" s="65">
        <v>399743</v>
      </c>
      <c r="I324" s="66">
        <v>400</v>
      </c>
      <c r="J324" s="77">
        <v>4.572614131981835</v>
      </c>
      <c r="K324" s="62">
        <v>0</v>
      </c>
      <c r="L324" s="63">
        <v>0</v>
      </c>
      <c r="M324" s="62">
        <v>7</v>
      </c>
      <c r="N324" s="82">
        <v>1.9574944071588367</v>
      </c>
      <c r="O324" s="61">
        <v>1.4344262295081966</v>
      </c>
      <c r="P324" s="64">
        <v>0</v>
      </c>
      <c r="Q324" s="1">
        <v>1.4344262295081966</v>
      </c>
      <c r="R324" s="1">
        <v>0</v>
      </c>
      <c r="S324" s="1" t="str">
        <f>VLOOKUP(F324,'7)Transmission Capacity - App G'!$C$7:$M$23,11,FALSE)</f>
        <v>Offer signed 24/12/2024</v>
      </c>
    </row>
    <row r="325" spans="2:19" ht="14.5" x14ac:dyDescent="0.35">
      <c r="B325" s="6" t="s">
        <v>323</v>
      </c>
      <c r="C325" s="6" t="s">
        <v>474</v>
      </c>
      <c r="D325" s="6" t="s">
        <v>404</v>
      </c>
      <c r="E325" s="6" t="s">
        <v>404</v>
      </c>
      <c r="F325" s="6" t="s">
        <v>257</v>
      </c>
      <c r="G325" s="6">
        <v>376338</v>
      </c>
      <c r="H325" s="65">
        <v>429396</v>
      </c>
      <c r="I325" s="66">
        <v>630</v>
      </c>
      <c r="J325" s="77">
        <v>7.2018672578713909</v>
      </c>
      <c r="K325" s="62">
        <v>5.0682452611018043</v>
      </c>
      <c r="L325" s="63">
        <v>9.4834026772337872</v>
      </c>
      <c r="M325" s="62">
        <v>20.54845056566651</v>
      </c>
      <c r="N325" s="82">
        <v>3.3326685281212618</v>
      </c>
      <c r="O325" s="61">
        <v>2.4316065192083829</v>
      </c>
      <c r="P325" s="64">
        <v>9.4834026772337872</v>
      </c>
      <c r="Q325" s="1">
        <v>2.4384097843665953</v>
      </c>
      <c r="R325" s="1">
        <v>6.5077922908931711</v>
      </c>
      <c r="S325" s="1" t="str">
        <f>VLOOKUP(F325,'7)Transmission Capacity - App G'!$C$7:$M$23,11,FALSE)</f>
        <v>Offer  signed 19/05/2025.</v>
      </c>
    </row>
    <row r="326" spans="2:19" ht="14.5" x14ac:dyDescent="0.35">
      <c r="B326" s="6" t="s">
        <v>324</v>
      </c>
      <c r="C326" s="6" t="s">
        <v>474</v>
      </c>
      <c r="D326" s="6" t="s">
        <v>324</v>
      </c>
      <c r="E326" s="6" t="s">
        <v>324</v>
      </c>
      <c r="F326" s="6" t="s">
        <v>417</v>
      </c>
      <c r="G326" s="6">
        <v>387190</v>
      </c>
      <c r="H326" s="65">
        <v>398835</v>
      </c>
      <c r="I326" s="66">
        <v>600</v>
      </c>
      <c r="J326" s="77">
        <v>6.8589211979727542</v>
      </c>
      <c r="K326" s="62">
        <v>6.3991439681965208</v>
      </c>
      <c r="L326" s="63">
        <v>13.399143968196521</v>
      </c>
      <c r="M326" s="62">
        <v>11.217948717948717</v>
      </c>
      <c r="N326" s="82">
        <v>1.9574944071588367</v>
      </c>
      <c r="O326" s="61">
        <v>1.4344262295081966</v>
      </c>
      <c r="P326" s="64">
        <v>11.217948717948717</v>
      </c>
      <c r="Q326" s="1">
        <v>1.4344262295081966</v>
      </c>
      <c r="R326" s="1">
        <v>0</v>
      </c>
      <c r="S326" s="1" t="str">
        <f>VLOOKUP(F326,'7)Transmission Capacity - App G'!$C$7:$M$23,11,FALSE)</f>
        <v>Offer  signed 27/08/2024</v>
      </c>
    </row>
    <row r="327" spans="2:19" ht="14.5" x14ac:dyDescent="0.35">
      <c r="B327" s="6" t="s">
        <v>325</v>
      </c>
      <c r="C327" s="6" t="s">
        <v>475</v>
      </c>
      <c r="D327" s="6" t="s">
        <v>409</v>
      </c>
      <c r="E327" s="6" t="s">
        <v>409</v>
      </c>
      <c r="F327" s="6" t="s">
        <v>257</v>
      </c>
      <c r="G327" s="6">
        <v>379112</v>
      </c>
      <c r="H327" s="65">
        <v>418005</v>
      </c>
      <c r="I327" s="66">
        <v>400</v>
      </c>
      <c r="J327" s="77">
        <v>7.6210235533030604</v>
      </c>
      <c r="K327" s="62">
        <v>6.8205571990785572</v>
      </c>
      <c r="L327" s="63">
        <v>23.820557199078557</v>
      </c>
      <c r="M327" s="62">
        <v>25.922950819672142</v>
      </c>
      <c r="N327" s="82">
        <v>4.2680161943319854</v>
      </c>
      <c r="O327" s="61">
        <v>3.067507274490787</v>
      </c>
      <c r="P327" s="64">
        <v>23.820557199078557</v>
      </c>
      <c r="Q327" s="1">
        <v>2.7819592628516023</v>
      </c>
      <c r="R327" s="1">
        <v>23.509836065573783</v>
      </c>
      <c r="S327" s="1" t="str">
        <f>VLOOKUP(F327,'7)Transmission Capacity - App G'!$C$7:$M$23,11,FALSE)</f>
        <v>Offer  signed 19/05/2025.</v>
      </c>
    </row>
    <row r="328" spans="2:19" ht="14.5" x14ac:dyDescent="0.35">
      <c r="B328" s="6" t="s">
        <v>326</v>
      </c>
      <c r="C328" s="6" t="s">
        <v>475</v>
      </c>
      <c r="D328" s="6" t="s">
        <v>402</v>
      </c>
      <c r="E328" s="6" t="s">
        <v>402</v>
      </c>
      <c r="F328" s="6" t="s">
        <v>420</v>
      </c>
      <c r="G328" s="6">
        <v>378367</v>
      </c>
      <c r="H328" s="65">
        <v>401718</v>
      </c>
      <c r="I328" s="66">
        <v>800</v>
      </c>
      <c r="J328" s="77">
        <v>15.242047106606121</v>
      </c>
      <c r="K328" s="62">
        <v>11.408668104905985</v>
      </c>
      <c r="L328" s="63">
        <v>18.160778346719013</v>
      </c>
      <c r="M328" s="62">
        <v>30.242101511230651</v>
      </c>
      <c r="N328" s="82">
        <v>14.946558704453439</v>
      </c>
      <c r="O328" s="61">
        <v>10.742386032977691</v>
      </c>
      <c r="P328" s="64">
        <v>18.160778346719013</v>
      </c>
      <c r="Q328" s="1">
        <v>10.852958292919496</v>
      </c>
      <c r="R328" s="1">
        <v>18.198557329376602</v>
      </c>
      <c r="S328" s="1" t="str">
        <f>VLOOKUP(F328,'7)Transmission Capacity - App G'!$C$7:$M$23,11,FALSE)</f>
        <v>Offer signed 24/12/2024</v>
      </c>
    </row>
    <row r="329" spans="2:19" ht="14.5" x14ac:dyDescent="0.35">
      <c r="B329" s="6" t="s">
        <v>327</v>
      </c>
      <c r="C329" s="6" t="s">
        <v>474</v>
      </c>
      <c r="D329" s="6" t="s">
        <v>386</v>
      </c>
      <c r="E329" s="6" t="s">
        <v>386</v>
      </c>
      <c r="F329" s="6" t="s">
        <v>417</v>
      </c>
      <c r="G329" s="6">
        <v>395148</v>
      </c>
      <c r="H329" s="65">
        <v>398108</v>
      </c>
      <c r="I329" s="66">
        <v>630</v>
      </c>
      <c r="J329" s="77">
        <v>7.2018672578713909</v>
      </c>
      <c r="K329" s="62">
        <v>5.8161406905666801</v>
      </c>
      <c r="L329" s="63">
        <v>10.453140690566681</v>
      </c>
      <c r="M329" s="62">
        <v>7</v>
      </c>
      <c r="N329" s="82">
        <v>1.9574944071588367</v>
      </c>
      <c r="O329" s="61">
        <v>1.4344262295081966</v>
      </c>
      <c r="P329" s="64">
        <v>7</v>
      </c>
      <c r="Q329" s="1">
        <v>1.4344262295081966</v>
      </c>
      <c r="R329" s="1">
        <v>7</v>
      </c>
      <c r="S329" s="1" t="str">
        <f>VLOOKUP(F329,'7)Transmission Capacity - App G'!$C$7:$M$23,11,FALSE)</f>
        <v>Offer  signed 27/08/2024</v>
      </c>
    </row>
    <row r="330" spans="2:19" ht="14.5" x14ac:dyDescent="0.35">
      <c r="B330" s="6" t="s">
        <v>328</v>
      </c>
      <c r="C330" s="6" t="s">
        <v>475</v>
      </c>
      <c r="D330" s="6" t="s">
        <v>385</v>
      </c>
      <c r="E330" s="6" t="s">
        <v>385</v>
      </c>
      <c r="F330" s="6" t="s">
        <v>490</v>
      </c>
      <c r="G330" s="6">
        <v>353958</v>
      </c>
      <c r="H330" s="65">
        <v>426066</v>
      </c>
      <c r="I330" s="66">
        <v>400</v>
      </c>
      <c r="J330" s="77">
        <v>7.6210235533030604</v>
      </c>
      <c r="K330" s="62">
        <v>10.830476945500298</v>
      </c>
      <c r="L330" s="63">
        <v>14.967476945500298</v>
      </c>
      <c r="M330" s="62">
        <v>11.217948717948717</v>
      </c>
      <c r="N330" s="82">
        <v>1.9574944071588367</v>
      </c>
      <c r="O330" s="61">
        <v>1.4344262295081966</v>
      </c>
      <c r="P330" s="64">
        <v>11.217948717948717</v>
      </c>
      <c r="Q330" s="1">
        <v>1.4344262295081966</v>
      </c>
      <c r="R330" s="1">
        <v>9.0649602724609863</v>
      </c>
      <c r="S330" s="1" t="str">
        <f>VLOOKUP(F330,'7)Transmission Capacity - App G'!$C$7:$M$23,11,FALSE)</f>
        <v>Offer signed 30/05/2025.</v>
      </c>
    </row>
    <row r="331" spans="2:19" ht="14.5" x14ac:dyDescent="0.35">
      <c r="B331" s="6" t="s">
        <v>329</v>
      </c>
      <c r="C331" s="6" t="s">
        <v>475</v>
      </c>
      <c r="D331" s="6" t="s">
        <v>377</v>
      </c>
      <c r="E331" s="6" t="s">
        <v>377</v>
      </c>
      <c r="F331" s="6" t="s">
        <v>490</v>
      </c>
      <c r="G331" s="6">
        <v>344741</v>
      </c>
      <c r="H331" s="65">
        <v>422417</v>
      </c>
      <c r="I331" s="66">
        <v>400</v>
      </c>
      <c r="J331" s="77">
        <v>7.6210235533030604</v>
      </c>
      <c r="K331" s="62">
        <v>0</v>
      </c>
      <c r="L331" s="63">
        <v>0</v>
      </c>
      <c r="M331" s="62">
        <v>16.201605263157894</v>
      </c>
      <c r="N331" s="82">
        <v>4.9646423751686894</v>
      </c>
      <c r="O331" s="61">
        <v>3.5681862269641118</v>
      </c>
      <c r="P331" s="64">
        <v>0</v>
      </c>
      <c r="Q331" s="1">
        <v>0.31765276430649858</v>
      </c>
      <c r="R331" s="1">
        <v>2.6844262295081971</v>
      </c>
      <c r="S331" s="1" t="str">
        <f>VLOOKUP(F331,'7)Transmission Capacity - App G'!$C$7:$M$23,11,FALSE)</f>
        <v>Offer signed 30/05/2025.</v>
      </c>
    </row>
    <row r="332" spans="2:19" ht="14.5" x14ac:dyDescent="0.35">
      <c r="B332" s="6" t="s">
        <v>330</v>
      </c>
      <c r="C332" s="6" t="s">
        <v>474</v>
      </c>
      <c r="D332" s="6" t="s">
        <v>402</v>
      </c>
      <c r="E332" s="6" t="s">
        <v>402</v>
      </c>
      <c r="F332" s="6" t="s">
        <v>420</v>
      </c>
      <c r="G332" s="6">
        <v>379792</v>
      </c>
      <c r="H332" s="65">
        <v>400497</v>
      </c>
      <c r="I332" s="66">
        <v>400</v>
      </c>
      <c r="J332" s="77">
        <v>4.572614131981835</v>
      </c>
      <c r="K332" s="62">
        <v>3.9299876725333185</v>
      </c>
      <c r="L332" s="63">
        <v>14.629987672533318</v>
      </c>
      <c r="M332" s="62">
        <v>29.631105263157895</v>
      </c>
      <c r="N332" s="82">
        <v>10.083127243717593</v>
      </c>
      <c r="O332" s="61">
        <v>7.3569266589057056</v>
      </c>
      <c r="P332" s="64">
        <v>14.629987672533318</v>
      </c>
      <c r="Q332" s="1">
        <v>7.3788957088061515</v>
      </c>
      <c r="R332" s="1">
        <v>14.598096691769442</v>
      </c>
      <c r="S332" s="1" t="str">
        <f>VLOOKUP(F332,'7)Transmission Capacity - App G'!$C$7:$M$23,11,FALSE)</f>
        <v>Offer signed 24/12/2024</v>
      </c>
    </row>
    <row r="333" spans="2:19" ht="14.5" x14ac:dyDescent="0.35">
      <c r="B333" s="90" t="s">
        <v>590</v>
      </c>
      <c r="C333" s="6">
        <v>11</v>
      </c>
      <c r="D333" s="90" t="s">
        <v>379</v>
      </c>
      <c r="E333" s="6"/>
      <c r="F333" s="90" t="s">
        <v>415</v>
      </c>
      <c r="G333" s="6">
        <v>381374</v>
      </c>
      <c r="H333" s="65">
        <v>386134</v>
      </c>
      <c r="I333" s="66">
        <v>630</v>
      </c>
      <c r="J333" s="77">
        <v>12</v>
      </c>
      <c r="K333" s="62">
        <v>8.9765123981730142</v>
      </c>
      <c r="L333" s="63">
        <v>34.176512398173031</v>
      </c>
      <c r="M333" s="62">
        <v>9.7920000000000584</v>
      </c>
      <c r="N333" s="82">
        <v>1.9574944071588367</v>
      </c>
      <c r="O333" s="61">
        <v>1.4344262295081966</v>
      </c>
      <c r="P333" s="64">
        <v>9.7920000000000584</v>
      </c>
    </row>
    <row r="334" spans="2:19" ht="14.5" x14ac:dyDescent="0.35">
      <c r="B334" s="6" t="s">
        <v>331</v>
      </c>
      <c r="C334" s="6" t="s">
        <v>475</v>
      </c>
      <c r="D334" s="6" t="s">
        <v>43</v>
      </c>
      <c r="E334" s="6" t="s">
        <v>43</v>
      </c>
      <c r="F334" s="6" t="s">
        <v>490</v>
      </c>
      <c r="G334" s="6">
        <v>334207</v>
      </c>
      <c r="H334" s="65">
        <v>442111</v>
      </c>
      <c r="I334" s="66">
        <v>630</v>
      </c>
      <c r="J334" s="77">
        <v>12.00311209645232</v>
      </c>
      <c r="K334" s="62">
        <v>9.2893342822948242</v>
      </c>
      <c r="L334" s="63">
        <v>12.426334282294825</v>
      </c>
      <c r="M334" s="62">
        <v>10.048360655737699</v>
      </c>
      <c r="N334" s="82">
        <v>1.6543859649122798</v>
      </c>
      <c r="O334" s="61">
        <v>1.1890397672162942</v>
      </c>
      <c r="P334" s="64">
        <v>10.048360655737699</v>
      </c>
      <c r="Q334" s="1">
        <v>0.31765276430649858</v>
      </c>
      <c r="R334" s="1">
        <v>2.6844262295081971</v>
      </c>
      <c r="S334" s="1" t="str">
        <f>VLOOKUP(F334,'7)Transmission Capacity - App G'!$C$7:$M$23,11,FALSE)</f>
        <v>Offer signed 30/05/2025.</v>
      </c>
    </row>
    <row r="335" spans="2:19" ht="14.5" x14ac:dyDescent="0.35">
      <c r="B335" s="6" t="s">
        <v>332</v>
      </c>
      <c r="C335" s="6" t="s">
        <v>475</v>
      </c>
      <c r="D335" s="6" t="s">
        <v>81</v>
      </c>
      <c r="E335" s="6" t="s">
        <v>81</v>
      </c>
      <c r="F335" s="6" t="s">
        <v>416</v>
      </c>
      <c r="G335" s="6">
        <v>387242</v>
      </c>
      <c r="H335" s="65">
        <v>405960</v>
      </c>
      <c r="I335" s="66">
        <v>400</v>
      </c>
      <c r="J335" s="77">
        <v>7.6210235533030604</v>
      </c>
      <c r="K335" s="62">
        <v>3.6013478277573938</v>
      </c>
      <c r="L335" s="63">
        <v>3.6013478277573938</v>
      </c>
      <c r="M335" s="62">
        <v>33.25155940594059</v>
      </c>
      <c r="N335" s="82">
        <v>8.5418344519015754</v>
      </c>
      <c r="O335" s="61">
        <v>6.2593442622950892</v>
      </c>
      <c r="P335" s="64">
        <v>3.6013478277573938</v>
      </c>
      <c r="Q335" s="1">
        <v>1.3649180327868842</v>
      </c>
      <c r="R335" s="1">
        <v>0</v>
      </c>
      <c r="S335" s="1" t="str">
        <f>VLOOKUP(F335,'7)Transmission Capacity - App G'!$C$7:$M$23,11,FALSE)</f>
        <v>offer signed  25/04/2025</v>
      </c>
    </row>
    <row r="336" spans="2:19" ht="14.5" x14ac:dyDescent="0.35">
      <c r="B336" s="6" t="s">
        <v>333</v>
      </c>
      <c r="C336" s="6" t="s">
        <v>474</v>
      </c>
      <c r="D336" s="6" t="s">
        <v>403</v>
      </c>
      <c r="E336" s="6" t="s">
        <v>403</v>
      </c>
      <c r="F336" s="6" t="s">
        <v>415</v>
      </c>
      <c r="G336" s="6">
        <v>380714</v>
      </c>
      <c r="H336" s="65">
        <v>396551</v>
      </c>
      <c r="I336" s="66">
        <v>630</v>
      </c>
      <c r="J336" s="77">
        <v>7.2018672578713909</v>
      </c>
      <c r="K336" s="62">
        <v>0.79780838856571634</v>
      </c>
      <c r="L336" s="63">
        <v>7.7978083885657163</v>
      </c>
      <c r="M336" s="62">
        <v>22.507157894736842</v>
      </c>
      <c r="N336" s="82">
        <v>8.1530913442361399</v>
      </c>
      <c r="O336" s="61">
        <v>5.9487194412107121</v>
      </c>
      <c r="P336" s="64">
        <v>7.7978083885657163</v>
      </c>
      <c r="Q336" s="1">
        <v>5.7122222526134339</v>
      </c>
      <c r="R336" s="1">
        <v>14.336523016932295</v>
      </c>
      <c r="S336" s="1" t="str">
        <f>VLOOKUP(F336,'7)Transmission Capacity - App G'!$C$7:$M$23,11,FALSE)</f>
        <v>Offer  signed 11/03/2025</v>
      </c>
    </row>
    <row r="337" spans="2:19" ht="14.5" x14ac:dyDescent="0.35">
      <c r="B337" s="6" t="s">
        <v>334</v>
      </c>
      <c r="C337" s="6" t="s">
        <v>474</v>
      </c>
      <c r="D337" s="6" t="s">
        <v>392</v>
      </c>
      <c r="E337" s="6" t="s">
        <v>392</v>
      </c>
      <c r="F337" s="6" t="s">
        <v>419</v>
      </c>
      <c r="G337" s="6">
        <v>378738</v>
      </c>
      <c r="H337" s="65">
        <v>397694</v>
      </c>
      <c r="I337" s="66">
        <v>630</v>
      </c>
      <c r="J337" s="77">
        <v>7.2018672578713909</v>
      </c>
      <c r="K337" s="62">
        <v>1.3293580257466715</v>
      </c>
      <c r="L337" s="63">
        <v>6.5793580257466715</v>
      </c>
      <c r="M337" s="62">
        <v>2.6918347270044269</v>
      </c>
      <c r="N337" s="82">
        <v>0.43657758276824887</v>
      </c>
      <c r="O337" s="61">
        <v>0.31853899883585568</v>
      </c>
      <c r="P337" s="64">
        <v>2.6918347270044269</v>
      </c>
      <c r="Q337" s="1">
        <v>0.31847726837580376</v>
      </c>
      <c r="R337" s="1">
        <v>2.6914375645502386</v>
      </c>
      <c r="S337" s="1" t="str">
        <f>VLOOKUP(F337,'7)Transmission Capacity - App G'!$C$7:$M$23,11,FALSE)</f>
        <v xml:space="preserve"> Offer  signed 19/05/2025</v>
      </c>
    </row>
    <row r="338" spans="2:19" ht="14.5" x14ac:dyDescent="0.35">
      <c r="B338" s="6" t="s">
        <v>335</v>
      </c>
      <c r="C338" s="6" t="s">
        <v>475</v>
      </c>
      <c r="D338" s="6" t="s">
        <v>388</v>
      </c>
      <c r="E338" s="6" t="s">
        <v>388</v>
      </c>
      <c r="F338" s="6" t="s">
        <v>421</v>
      </c>
      <c r="G338" s="6">
        <v>341861</v>
      </c>
      <c r="H338" s="65">
        <v>458979</v>
      </c>
      <c r="I338" s="66">
        <v>630</v>
      </c>
      <c r="J338" s="77">
        <v>12.00311209645232</v>
      </c>
      <c r="K338" s="62">
        <v>20.247540056116918</v>
      </c>
      <c r="L338" s="63">
        <v>20.247540056116918</v>
      </c>
      <c r="M338" s="62">
        <v>1.6794871794871795</v>
      </c>
      <c r="N338" s="82">
        <v>0.44197031039136303</v>
      </c>
      <c r="O338" s="61">
        <v>0.31765276430649858</v>
      </c>
      <c r="P338" s="64">
        <v>1.6794871794871795</v>
      </c>
      <c r="Q338" s="1">
        <v>0.31765276430649858</v>
      </c>
      <c r="R338" s="59">
        <v>1.6794871794871795</v>
      </c>
      <c r="S338" s="1" t="str">
        <f>VLOOKUP(F338,'7)Transmission Capacity - App G'!$C$7:$M$23,11,FALSE)</f>
        <v>Offer with ENW due to be signed 06/06/2025.</v>
      </c>
    </row>
    <row r="339" spans="2:19" ht="14.5" x14ac:dyDescent="0.35">
      <c r="B339" s="6" t="s">
        <v>336</v>
      </c>
      <c r="C339" s="6" t="s">
        <v>474</v>
      </c>
      <c r="D339" s="6" t="s">
        <v>131</v>
      </c>
      <c r="E339" s="6" t="s">
        <v>131</v>
      </c>
      <c r="F339" s="6" t="s">
        <v>420</v>
      </c>
      <c r="G339" s="6">
        <v>382649</v>
      </c>
      <c r="H339" s="65">
        <v>398230</v>
      </c>
      <c r="I339" s="66">
        <v>630</v>
      </c>
      <c r="J339" s="77">
        <v>7.2018672578713909</v>
      </c>
      <c r="K339" s="62">
        <v>0</v>
      </c>
      <c r="L339" s="63">
        <v>0</v>
      </c>
      <c r="M339" s="62">
        <v>0</v>
      </c>
      <c r="N339" s="82">
        <v>0</v>
      </c>
      <c r="O339" s="61">
        <v>0</v>
      </c>
      <c r="P339" s="64">
        <v>0</v>
      </c>
      <c r="Q339" s="1">
        <v>0</v>
      </c>
      <c r="R339" s="1">
        <v>0</v>
      </c>
      <c r="S339" s="1" t="str">
        <f>VLOOKUP(F339,'7)Transmission Capacity - App G'!$C$7:$M$23,11,FALSE)</f>
        <v>Offer signed 24/12/2024</v>
      </c>
    </row>
    <row r="340" spans="2:19" ht="14.5" x14ac:dyDescent="0.35">
      <c r="B340" s="6" t="s">
        <v>337</v>
      </c>
      <c r="C340" s="6" t="s">
        <v>474</v>
      </c>
      <c r="D340" s="6" t="s">
        <v>385</v>
      </c>
      <c r="E340" s="6" t="s">
        <v>385</v>
      </c>
      <c r="F340" s="6" t="s">
        <v>490</v>
      </c>
      <c r="G340" s="6">
        <v>352393</v>
      </c>
      <c r="H340" s="65">
        <v>431036</v>
      </c>
      <c r="I340" s="66">
        <v>400</v>
      </c>
      <c r="J340" s="77">
        <v>4.572614131981835</v>
      </c>
      <c r="K340" s="62">
        <v>9.2519147648125681</v>
      </c>
      <c r="L340" s="63">
        <v>13.388914764812569</v>
      </c>
      <c r="M340" s="62">
        <v>11.217948717948717</v>
      </c>
      <c r="N340" s="82">
        <v>1.9574944071588367</v>
      </c>
      <c r="O340" s="61">
        <v>1.4344262295081966</v>
      </c>
      <c r="P340" s="64">
        <v>11.217948717948717</v>
      </c>
      <c r="Q340" s="1">
        <v>1.4344262295081966</v>
      </c>
      <c r="R340" s="1">
        <v>8.461831347582919</v>
      </c>
      <c r="S340" s="1" t="str">
        <f>VLOOKUP(F340,'7)Transmission Capacity - App G'!$C$7:$M$23,11,FALSE)</f>
        <v>Offer signed 30/05/2025.</v>
      </c>
    </row>
    <row r="341" spans="2:19" ht="14.5" x14ac:dyDescent="0.35">
      <c r="B341" s="6" t="s">
        <v>338</v>
      </c>
      <c r="C341" s="6" t="s">
        <v>475</v>
      </c>
      <c r="D341" s="6" t="s">
        <v>338</v>
      </c>
      <c r="E341" s="6" t="s">
        <v>338</v>
      </c>
      <c r="F341" s="6" t="s">
        <v>489</v>
      </c>
      <c r="G341" s="6">
        <v>327495</v>
      </c>
      <c r="H341" s="65">
        <v>477808</v>
      </c>
      <c r="I341" s="66">
        <v>630</v>
      </c>
      <c r="J341" s="77">
        <v>12.00311209645232</v>
      </c>
      <c r="K341" s="62">
        <v>4.1335458369477536</v>
      </c>
      <c r="L341" s="63">
        <v>7.1335458369477536</v>
      </c>
      <c r="M341" s="62">
        <v>15.069132525964241</v>
      </c>
      <c r="N341" s="82">
        <v>10.005802968960865</v>
      </c>
      <c r="O341" s="61">
        <v>7.1913676042677022</v>
      </c>
      <c r="P341" s="64">
        <v>7.1335458369477536</v>
      </c>
      <c r="Q341" s="1">
        <v>7.6223084384093109</v>
      </c>
      <c r="R341" s="1">
        <v>7.7499766589636767</v>
      </c>
      <c r="S341" s="1" t="str">
        <f>VLOOKUP(F341,'7)Transmission Capacity - App G'!$C$7:$M$23,11,FALSE)</f>
        <v>Offer signed  30/05/2025.</v>
      </c>
    </row>
    <row r="342" spans="2:19" ht="14.5" x14ac:dyDescent="0.35">
      <c r="B342" s="6" t="s">
        <v>339</v>
      </c>
      <c r="C342" s="6" t="s">
        <v>474</v>
      </c>
      <c r="D342" s="6" t="s">
        <v>390</v>
      </c>
      <c r="E342" s="6" t="s">
        <v>390</v>
      </c>
      <c r="F342" s="6" t="s">
        <v>420</v>
      </c>
      <c r="G342" s="6">
        <v>372174</v>
      </c>
      <c r="H342" s="65">
        <v>410598</v>
      </c>
      <c r="I342" s="66">
        <v>630</v>
      </c>
      <c r="J342" s="77">
        <v>7.2018672578713909</v>
      </c>
      <c r="K342" s="62">
        <v>1.5194193318906919</v>
      </c>
      <c r="L342" s="63">
        <v>6.1564193318906923</v>
      </c>
      <c r="M342" s="62">
        <v>11.217948717948717</v>
      </c>
      <c r="N342" s="82">
        <v>1.9574944071588367</v>
      </c>
      <c r="O342" s="61">
        <v>1.4344262295081966</v>
      </c>
      <c r="P342" s="64">
        <v>6.1564193318906923</v>
      </c>
      <c r="Q342" s="1">
        <v>1.4344262295081966</v>
      </c>
      <c r="R342" s="1">
        <v>9.7198170551910295</v>
      </c>
      <c r="S342" s="1" t="str">
        <f>VLOOKUP(F342,'7)Transmission Capacity - App G'!$C$7:$M$23,11,FALSE)</f>
        <v>Offer signed 24/12/2024</v>
      </c>
    </row>
    <row r="343" spans="2:19" ht="14.5" x14ac:dyDescent="0.35">
      <c r="B343" s="6" t="s">
        <v>340</v>
      </c>
      <c r="C343" s="6" t="s">
        <v>475</v>
      </c>
      <c r="D343" s="6" t="s">
        <v>413</v>
      </c>
      <c r="E343" s="6" t="s">
        <v>413</v>
      </c>
      <c r="F343" s="6" t="s">
        <v>492</v>
      </c>
      <c r="G343" s="6">
        <v>352531</v>
      </c>
      <c r="H343" s="65">
        <v>404369</v>
      </c>
      <c r="I343" s="66">
        <v>630</v>
      </c>
      <c r="J343" s="77">
        <v>12.00311209645232</v>
      </c>
      <c r="K343" s="62">
        <v>0</v>
      </c>
      <c r="L343" s="63">
        <v>7.8153841512261106</v>
      </c>
      <c r="M343" s="62">
        <v>22.98843157894737</v>
      </c>
      <c r="N343" s="82">
        <v>11.495681511470986</v>
      </c>
      <c r="O343" s="61">
        <v>8.262172647914646</v>
      </c>
      <c r="P343" s="64">
        <v>7.8153841512261106</v>
      </c>
      <c r="Q343" s="1">
        <v>8.1327837051406391</v>
      </c>
      <c r="R343" s="1">
        <v>6.6945242608350171</v>
      </c>
      <c r="S343" s="1" t="str">
        <f>VLOOKUP(F343,'7)Transmission Capacity - App G'!$C$7:$M$23,11,FALSE)</f>
        <v>Offer   signed  27/08/2024</v>
      </c>
    </row>
    <row r="344" spans="2:19" ht="14.5" x14ac:dyDescent="0.35">
      <c r="B344" s="6" t="s">
        <v>341</v>
      </c>
      <c r="C344" s="6" t="s">
        <v>474</v>
      </c>
      <c r="D344" s="6" t="s">
        <v>403</v>
      </c>
      <c r="E344" s="6" t="s">
        <v>403</v>
      </c>
      <c r="F344" s="6" t="s">
        <v>415</v>
      </c>
      <c r="G344" s="6">
        <v>377117</v>
      </c>
      <c r="H344" s="65">
        <v>395709</v>
      </c>
      <c r="I344" s="66">
        <v>400</v>
      </c>
      <c r="J344" s="77">
        <v>4.572614131981835</v>
      </c>
      <c r="K344" s="62">
        <v>9.8676719423661563</v>
      </c>
      <c r="L344" s="63">
        <v>14.504671942366157</v>
      </c>
      <c r="M344" s="62">
        <v>29.302894736842106</v>
      </c>
      <c r="N344" s="82">
        <v>8.0875947347427193</v>
      </c>
      <c r="O344" s="61">
        <v>5.9009313154831196</v>
      </c>
      <c r="P344" s="64">
        <v>14.504671942366157</v>
      </c>
      <c r="Q344" s="1">
        <v>5.7691378795611783</v>
      </c>
      <c r="R344" s="1">
        <v>14.478268388857472</v>
      </c>
      <c r="S344" s="1" t="str">
        <f>VLOOKUP(F344,'7)Transmission Capacity - App G'!$C$7:$M$23,11,FALSE)</f>
        <v>Offer  signed 11/03/2025</v>
      </c>
    </row>
    <row r="345" spans="2:19" ht="14.5" x14ac:dyDescent="0.35">
      <c r="B345" s="6" t="s">
        <v>342</v>
      </c>
      <c r="C345" s="6" t="s">
        <v>474</v>
      </c>
      <c r="D345" s="6" t="s">
        <v>215</v>
      </c>
      <c r="E345" s="6" t="s">
        <v>215</v>
      </c>
      <c r="F345" s="6" t="s">
        <v>422</v>
      </c>
      <c r="G345" s="6">
        <v>385373</v>
      </c>
      <c r="H345" s="65">
        <v>395948</v>
      </c>
      <c r="I345" s="66">
        <v>630</v>
      </c>
      <c r="J345" s="77">
        <v>7.2018672578713909</v>
      </c>
      <c r="K345" s="62">
        <v>0</v>
      </c>
      <c r="L345" s="63">
        <v>1.8786630677113401</v>
      </c>
      <c r="M345" s="62">
        <v>28.163789473684211</v>
      </c>
      <c r="N345" s="82">
        <v>8.0120462704427613</v>
      </c>
      <c r="O345" s="61">
        <v>5.8458090803259619</v>
      </c>
      <c r="P345" s="64">
        <v>1.8786630677113401</v>
      </c>
      <c r="Q345" s="1">
        <v>4.6311745162317211</v>
      </c>
      <c r="R345" s="1">
        <v>4.9475156422338777</v>
      </c>
      <c r="S345" s="1" t="str">
        <f>VLOOKUP(F345,'7)Transmission Capacity - App G'!$C$7:$M$23,11,FALSE)</f>
        <v>N/A</v>
      </c>
    </row>
    <row r="346" spans="2:19" ht="14.5" x14ac:dyDescent="0.35">
      <c r="B346" s="6" t="s">
        <v>343</v>
      </c>
      <c r="C346" s="6" t="s">
        <v>474</v>
      </c>
      <c r="D346" s="6" t="s">
        <v>43</v>
      </c>
      <c r="E346" s="6" t="s">
        <v>43</v>
      </c>
      <c r="F346" s="6" t="s">
        <v>490</v>
      </c>
      <c r="G346" s="6">
        <v>331775</v>
      </c>
      <c r="H346" s="65">
        <v>438420</v>
      </c>
      <c r="I346" s="66">
        <v>630</v>
      </c>
      <c r="J346" s="77">
        <v>7.2018672578713909</v>
      </c>
      <c r="K346" s="62">
        <v>7.7167907749361806</v>
      </c>
      <c r="L346" s="63">
        <v>11.216790774936181</v>
      </c>
      <c r="M346" s="62">
        <v>11.217948717948717</v>
      </c>
      <c r="N346" s="82">
        <v>1.9574944071588367</v>
      </c>
      <c r="O346" s="61">
        <v>1.4344262295081966</v>
      </c>
      <c r="P346" s="64">
        <v>11.216790774936181</v>
      </c>
      <c r="Q346" s="1">
        <v>1.4344262295081966</v>
      </c>
      <c r="R346" s="1">
        <v>10.937061927581469</v>
      </c>
      <c r="S346" s="1" t="str">
        <f>VLOOKUP(F346,'7)Transmission Capacity - App G'!$C$7:$M$23,11,FALSE)</f>
        <v>Offer signed 30/05/2025.</v>
      </c>
    </row>
    <row r="347" spans="2:19" ht="14.5" x14ac:dyDescent="0.35">
      <c r="B347" s="6" t="s">
        <v>344</v>
      </c>
      <c r="C347" s="6" t="s">
        <v>474</v>
      </c>
      <c r="D347" s="6" t="s">
        <v>407</v>
      </c>
      <c r="E347" s="6" t="s">
        <v>407</v>
      </c>
      <c r="F347" s="6" t="s">
        <v>414</v>
      </c>
      <c r="G347" s="6">
        <v>390339</v>
      </c>
      <c r="H347" s="65">
        <v>414050</v>
      </c>
      <c r="I347" s="66">
        <v>630</v>
      </c>
      <c r="J347" s="77">
        <v>7.2018672578713909</v>
      </c>
      <c r="K347" s="62">
        <v>7.9414620644791096</v>
      </c>
      <c r="L347" s="63">
        <v>12.57846206447911</v>
      </c>
      <c r="M347" s="62">
        <v>30.315999999999999</v>
      </c>
      <c r="N347" s="82">
        <v>7.9590745911447947</v>
      </c>
      <c r="O347" s="61">
        <v>5.8071594877764854</v>
      </c>
      <c r="P347" s="64">
        <v>12.57846206447911</v>
      </c>
      <c r="Q347" s="1">
        <v>5.5739487049367025</v>
      </c>
      <c r="R347" s="1">
        <v>0</v>
      </c>
      <c r="S347" s="1" t="str">
        <f>VLOOKUP(F347,'7)Transmission Capacity - App G'!$C$7:$M$23,11,FALSE)</f>
        <v>Offer signed 06/06/2025.</v>
      </c>
    </row>
    <row r="348" spans="2:19" ht="14.5" x14ac:dyDescent="0.35">
      <c r="B348" s="6" t="s">
        <v>345</v>
      </c>
      <c r="C348" s="6" t="s">
        <v>474</v>
      </c>
      <c r="D348" s="6" t="s">
        <v>410</v>
      </c>
      <c r="E348" s="6" t="s">
        <v>410</v>
      </c>
      <c r="F348" s="6" t="s">
        <v>490</v>
      </c>
      <c r="G348" s="6">
        <v>341290</v>
      </c>
      <c r="H348" s="65">
        <v>428540</v>
      </c>
      <c r="I348" s="66">
        <v>1250</v>
      </c>
      <c r="J348" s="77">
        <v>14.289419162443236</v>
      </c>
      <c r="K348" s="62">
        <v>3.8744567196300572</v>
      </c>
      <c r="L348" s="63">
        <v>4.3839093741424762</v>
      </c>
      <c r="M348" s="62">
        <v>21.828220885587996</v>
      </c>
      <c r="N348" s="82">
        <v>12.888472277622659</v>
      </c>
      <c r="O348" s="61">
        <v>9.4037834691501772</v>
      </c>
      <c r="P348" s="64">
        <v>4.3839093741424762</v>
      </c>
      <c r="Q348" s="1">
        <v>0</v>
      </c>
      <c r="R348" s="1">
        <v>0</v>
      </c>
      <c r="S348" s="1" t="str">
        <f>VLOOKUP(F348,'7)Transmission Capacity - App G'!$C$7:$M$23,11,FALSE)</f>
        <v>Offer signed 30/05/2025.</v>
      </c>
    </row>
    <row r="349" spans="2:19" ht="14.5" x14ac:dyDescent="0.35">
      <c r="B349" s="6" t="s">
        <v>346</v>
      </c>
      <c r="C349" s="6" t="s">
        <v>474</v>
      </c>
      <c r="D349" s="6" t="s">
        <v>150</v>
      </c>
      <c r="E349" s="6" t="s">
        <v>150</v>
      </c>
      <c r="F349" s="6" t="s">
        <v>416</v>
      </c>
      <c r="G349" s="6">
        <v>394942</v>
      </c>
      <c r="H349" s="65">
        <v>405940</v>
      </c>
      <c r="I349" s="66">
        <v>400</v>
      </c>
      <c r="J349" s="77">
        <v>4.572614131981835</v>
      </c>
      <c r="K349" s="62">
        <v>15.041333333333331</v>
      </c>
      <c r="L349" s="63">
        <v>17.747402686865556</v>
      </c>
      <c r="M349" s="62">
        <v>29.154499999999999</v>
      </c>
      <c r="N349" s="82">
        <v>13.070283207020344</v>
      </c>
      <c r="O349" s="61">
        <v>9.5364377182770674</v>
      </c>
      <c r="P349" s="64">
        <v>17.747402686865556</v>
      </c>
      <c r="Q349" s="1">
        <v>9.3439979328802973</v>
      </c>
      <c r="R349" s="1">
        <v>4.6017310636633511</v>
      </c>
      <c r="S349" s="1" t="str">
        <f>VLOOKUP(F349,'7)Transmission Capacity - App G'!$C$7:$M$23,11,FALSE)</f>
        <v>offer signed  25/04/2025</v>
      </c>
    </row>
    <row r="350" spans="2:19" ht="14.5" x14ac:dyDescent="0.35">
      <c r="B350" s="6" t="s">
        <v>347</v>
      </c>
      <c r="C350" s="6" t="s">
        <v>475</v>
      </c>
      <c r="D350" s="6" t="s">
        <v>387</v>
      </c>
      <c r="E350" s="6" t="s">
        <v>387</v>
      </c>
      <c r="F350" s="6" t="s">
        <v>417</v>
      </c>
      <c r="G350" s="6">
        <v>407734</v>
      </c>
      <c r="H350" s="65">
        <v>375459</v>
      </c>
      <c r="I350" s="66">
        <v>630</v>
      </c>
      <c r="J350" s="77">
        <v>12.00311209645232</v>
      </c>
      <c r="K350" s="62">
        <v>4.8437095899646181</v>
      </c>
      <c r="L350" s="63">
        <v>4.8437095899646181</v>
      </c>
      <c r="M350" s="62">
        <v>29.478000000000002</v>
      </c>
      <c r="N350" s="82">
        <v>12.452766531713898</v>
      </c>
      <c r="O350" s="61">
        <v>8.9500484966052376</v>
      </c>
      <c r="P350" s="64">
        <v>4.8437095899646181</v>
      </c>
      <c r="Q350" s="1">
        <v>1.3560655737704996</v>
      </c>
      <c r="R350" s="1">
        <v>10.605128205128267</v>
      </c>
      <c r="S350" s="1" t="str">
        <f>VLOOKUP(F350,'7)Transmission Capacity - App G'!$C$7:$M$23,11,FALSE)</f>
        <v>Offer  signed 27/08/2024</v>
      </c>
    </row>
    <row r="351" spans="2:19" ht="14.5" x14ac:dyDescent="0.35">
      <c r="B351" s="6" t="s">
        <v>348</v>
      </c>
      <c r="C351" s="6" t="s">
        <v>474</v>
      </c>
      <c r="D351" s="6" t="s">
        <v>131</v>
      </c>
      <c r="E351" s="6" t="s">
        <v>131</v>
      </c>
      <c r="F351" s="6" t="s">
        <v>420</v>
      </c>
      <c r="G351" s="6">
        <v>378751</v>
      </c>
      <c r="H351" s="65">
        <v>398897</v>
      </c>
      <c r="I351" s="66">
        <v>800</v>
      </c>
      <c r="J351" s="77">
        <v>9.1452282639636699</v>
      </c>
      <c r="K351" s="62">
        <v>0</v>
      </c>
      <c r="L351" s="63">
        <v>0</v>
      </c>
      <c r="M351" s="62">
        <v>7</v>
      </c>
      <c r="N351" s="82">
        <v>1.9574944071588367</v>
      </c>
      <c r="O351" s="61">
        <v>1.4344262295081966</v>
      </c>
      <c r="P351" s="64">
        <v>0</v>
      </c>
      <c r="Q351" s="1">
        <v>1.4344262295081966</v>
      </c>
      <c r="R351" s="1">
        <v>0</v>
      </c>
      <c r="S351" s="1" t="str">
        <f>VLOOKUP(F351,'7)Transmission Capacity - App G'!$C$7:$M$23,11,FALSE)</f>
        <v>Offer signed 24/12/2024</v>
      </c>
    </row>
    <row r="352" spans="2:19" ht="14.5" x14ac:dyDescent="0.35">
      <c r="B352" s="6" t="s">
        <v>349</v>
      </c>
      <c r="C352" s="6" t="s">
        <v>474</v>
      </c>
      <c r="D352" s="6" t="s">
        <v>150</v>
      </c>
      <c r="E352" s="6" t="s">
        <v>150</v>
      </c>
      <c r="F352" s="6" t="s">
        <v>416</v>
      </c>
      <c r="G352" s="6">
        <v>391273</v>
      </c>
      <c r="H352" s="65">
        <v>403453</v>
      </c>
      <c r="I352" s="66">
        <v>630</v>
      </c>
      <c r="J352" s="77">
        <v>7.2018672578713909</v>
      </c>
      <c r="K352" s="62">
        <v>14.072823035634304</v>
      </c>
      <c r="L352" s="63">
        <v>17.747402686865556</v>
      </c>
      <c r="M352" s="62">
        <v>29.951000000000001</v>
      </c>
      <c r="N352" s="82">
        <v>12.755325089748707</v>
      </c>
      <c r="O352" s="61">
        <v>9.3066356228172324</v>
      </c>
      <c r="P352" s="64">
        <v>17.747402686865556</v>
      </c>
      <c r="Q352" s="1">
        <v>8.8768009460331623</v>
      </c>
      <c r="R352" s="1">
        <v>4.6017310636633511</v>
      </c>
      <c r="S352" s="1" t="str">
        <f>VLOOKUP(F352,'7)Transmission Capacity - App G'!$C$7:$M$23,11,FALSE)</f>
        <v>offer signed  25/04/2025</v>
      </c>
    </row>
    <row r="353" spans="2:19" ht="14.5" x14ac:dyDescent="0.35">
      <c r="B353" s="6" t="s">
        <v>350</v>
      </c>
      <c r="C353" s="6" t="s">
        <v>474</v>
      </c>
      <c r="D353" s="6" t="s">
        <v>409</v>
      </c>
      <c r="E353" s="6" t="s">
        <v>409</v>
      </c>
      <c r="F353" s="6" t="s">
        <v>257</v>
      </c>
      <c r="G353" s="6">
        <v>386475</v>
      </c>
      <c r="H353" s="65">
        <v>422130</v>
      </c>
      <c r="I353" s="66">
        <v>400</v>
      </c>
      <c r="J353" s="77">
        <v>4.572614131981835</v>
      </c>
      <c r="K353" s="62">
        <v>12.685531850077187</v>
      </c>
      <c r="L353" s="63">
        <v>17.322531850077187</v>
      </c>
      <c r="M353" s="62">
        <v>29.518076270156818</v>
      </c>
      <c r="N353" s="82">
        <v>13.117271639409655</v>
      </c>
      <c r="O353" s="61">
        <v>9.5707217694994196</v>
      </c>
      <c r="P353" s="64">
        <v>17.322531850077187</v>
      </c>
      <c r="Q353" s="1">
        <v>10.194531560529885</v>
      </c>
      <c r="R353" s="1">
        <v>7.7238812020997791</v>
      </c>
      <c r="S353" s="1" t="str">
        <f>VLOOKUP(F353,'7)Transmission Capacity - App G'!$C$7:$M$23,11,FALSE)</f>
        <v>Offer  signed 19/05/2025.</v>
      </c>
    </row>
    <row r="354" spans="2:19" ht="14.5" x14ac:dyDescent="0.35">
      <c r="B354" s="6" t="s">
        <v>351</v>
      </c>
      <c r="C354" s="6" t="s">
        <v>474</v>
      </c>
      <c r="D354" s="6" t="s">
        <v>351</v>
      </c>
      <c r="E354" s="6" t="s">
        <v>351</v>
      </c>
      <c r="F354" s="6" t="s">
        <v>415</v>
      </c>
      <c r="G354" s="6">
        <v>383306</v>
      </c>
      <c r="H354" s="65">
        <v>392514</v>
      </c>
      <c r="I354" s="66">
        <v>630</v>
      </c>
      <c r="J354" s="77">
        <v>7.2018672578713909</v>
      </c>
      <c r="K354" s="62">
        <v>2.0591992698844876</v>
      </c>
      <c r="L354" s="63">
        <v>11.70634432598008</v>
      </c>
      <c r="M354" s="62">
        <v>9.328000000000003</v>
      </c>
      <c r="N354" s="82">
        <v>1.9574944071588367</v>
      </c>
      <c r="O354" s="61">
        <v>1.4344262295081966</v>
      </c>
      <c r="P354" s="64">
        <v>9.328000000000003</v>
      </c>
      <c r="Q354" s="1">
        <v>1.4344262295081966</v>
      </c>
      <c r="R354" s="1">
        <v>8.6932762890537028</v>
      </c>
      <c r="S354" s="1" t="str">
        <f>VLOOKUP(F354,'7)Transmission Capacity - App G'!$C$7:$M$23,11,FALSE)</f>
        <v>Offer  signed 11/03/2025</v>
      </c>
    </row>
    <row r="355" spans="2:19" ht="14.5" x14ac:dyDescent="0.35">
      <c r="B355" s="6" t="s">
        <v>352</v>
      </c>
      <c r="C355" s="6" t="s">
        <v>474</v>
      </c>
      <c r="D355" s="6" t="s">
        <v>204</v>
      </c>
      <c r="E355" s="6" t="s">
        <v>204</v>
      </c>
      <c r="F355" s="6" t="s">
        <v>421</v>
      </c>
      <c r="G355" s="6">
        <v>343077</v>
      </c>
      <c r="H355" s="65">
        <v>463204</v>
      </c>
      <c r="I355" s="66">
        <v>630</v>
      </c>
      <c r="J355" s="77">
        <v>7.2018672578713909</v>
      </c>
      <c r="K355" s="62">
        <v>0.61804592088742538</v>
      </c>
      <c r="L355" s="63">
        <v>0.61804592088742538</v>
      </c>
      <c r="M355" s="62">
        <v>11.217948717948717</v>
      </c>
      <c r="N355" s="82">
        <v>1.9574944071588367</v>
      </c>
      <c r="O355" s="61">
        <v>1.4344262295081966</v>
      </c>
      <c r="P355" s="64">
        <v>0.61804592088742538</v>
      </c>
      <c r="Q355" s="1">
        <v>1.5150819672131133</v>
      </c>
      <c r="R355" s="1">
        <v>5.0572075342512903</v>
      </c>
      <c r="S355" s="1" t="str">
        <f>VLOOKUP(F355,'7)Transmission Capacity - App G'!$C$7:$M$23,11,FALSE)</f>
        <v>Offer with ENW due to be signed 06/06/2025.</v>
      </c>
    </row>
    <row r="356" spans="2:19" ht="14.5" x14ac:dyDescent="0.35">
      <c r="B356" s="6" t="s">
        <v>353</v>
      </c>
      <c r="C356" s="6" t="s">
        <v>475</v>
      </c>
      <c r="D356" s="6" t="s">
        <v>353</v>
      </c>
      <c r="E356" s="6" t="s">
        <v>353</v>
      </c>
      <c r="F356" s="6" t="s">
        <v>420</v>
      </c>
      <c r="G356" s="6">
        <v>365831</v>
      </c>
      <c r="H356" s="65">
        <v>407025</v>
      </c>
      <c r="I356" s="66">
        <v>400</v>
      </c>
      <c r="J356" s="77">
        <v>7.6210235533030604</v>
      </c>
      <c r="K356" s="62">
        <v>2.8116276924738131</v>
      </c>
      <c r="L356" s="63">
        <v>7.4486276924738135</v>
      </c>
      <c r="M356" s="62">
        <v>10.804918032786894</v>
      </c>
      <c r="N356" s="82">
        <v>1.7789473684210539</v>
      </c>
      <c r="O356" s="61">
        <v>1.2785645004849671</v>
      </c>
      <c r="P356" s="64">
        <v>7.4486276924738135</v>
      </c>
      <c r="Q356" s="1">
        <v>8.8852459016384389E-2</v>
      </c>
      <c r="R356" s="1">
        <v>0</v>
      </c>
      <c r="S356" s="1" t="str">
        <f>VLOOKUP(F356,'7)Transmission Capacity - App G'!$C$7:$M$23,11,FALSE)</f>
        <v>Offer signed 24/12/2024</v>
      </c>
    </row>
    <row r="357" spans="2:19" ht="14.5" x14ac:dyDescent="0.35">
      <c r="B357" s="6" t="s">
        <v>354</v>
      </c>
      <c r="C357" s="6" t="s">
        <v>475</v>
      </c>
      <c r="D357" s="6" t="s">
        <v>401</v>
      </c>
      <c r="E357" s="6" t="s">
        <v>401</v>
      </c>
      <c r="F357" s="6" t="s">
        <v>489</v>
      </c>
      <c r="G357" s="6">
        <v>339551</v>
      </c>
      <c r="H357" s="65">
        <v>564489</v>
      </c>
      <c r="I357" s="66">
        <v>630</v>
      </c>
      <c r="J357" s="77">
        <v>12.00311209645232</v>
      </c>
      <c r="K357" s="62">
        <v>3.4171172471806575</v>
      </c>
      <c r="L357" s="63">
        <v>5.9171172471806575</v>
      </c>
      <c r="M357" s="62">
        <v>7</v>
      </c>
      <c r="N357" s="82">
        <v>1.9574944071588367</v>
      </c>
      <c r="O357" s="61">
        <v>1.4344262295081966</v>
      </c>
      <c r="P357" s="64">
        <v>5.9171172471806575</v>
      </c>
      <c r="Q357" s="1">
        <v>1.4344262295081966</v>
      </c>
      <c r="R357" s="1">
        <v>7</v>
      </c>
      <c r="S357" s="1" t="str">
        <f>VLOOKUP(F357,'7)Transmission Capacity - App G'!$C$7:$M$23,11,FALSE)</f>
        <v>Offer signed  30/05/2025.</v>
      </c>
    </row>
    <row r="358" spans="2:19" ht="14.5" x14ac:dyDescent="0.35">
      <c r="B358" s="6" t="s">
        <v>355</v>
      </c>
      <c r="C358" s="6" t="s">
        <v>475</v>
      </c>
      <c r="D358" s="6" t="s">
        <v>257</v>
      </c>
      <c r="E358" s="6" t="s">
        <v>257</v>
      </c>
      <c r="F358" s="6" t="s">
        <v>257</v>
      </c>
      <c r="G358" s="6">
        <v>373376</v>
      </c>
      <c r="H358" s="65">
        <v>436176</v>
      </c>
      <c r="I358" s="66">
        <v>630</v>
      </c>
      <c r="J358" s="77">
        <v>12.00311209645232</v>
      </c>
      <c r="K358" s="62">
        <v>10.552525476428507</v>
      </c>
      <c r="L358" s="63">
        <v>15.189525476428507</v>
      </c>
      <c r="M358" s="62">
        <v>25.709018421052633</v>
      </c>
      <c r="N358" s="82">
        <v>7.8246963562753056</v>
      </c>
      <c r="O358" s="61">
        <v>5.6237633365664426</v>
      </c>
      <c r="P358" s="64">
        <v>15.189525476428507</v>
      </c>
      <c r="Q358" s="1">
        <v>5.539185257032007</v>
      </c>
      <c r="R358" s="1">
        <v>11.085343666790546</v>
      </c>
      <c r="S358" s="1" t="str">
        <f>VLOOKUP(F358,'7)Transmission Capacity - App G'!$C$7:$M$23,11,FALSE)</f>
        <v>Offer  signed 19/05/2025.</v>
      </c>
    </row>
    <row r="359" spans="2:19" ht="14.5" x14ac:dyDescent="0.35">
      <c r="B359" s="6" t="s">
        <v>356</v>
      </c>
      <c r="C359" s="6" t="s">
        <v>474</v>
      </c>
      <c r="D359" s="6" t="s">
        <v>351</v>
      </c>
      <c r="E359" s="6" t="s">
        <v>351</v>
      </c>
      <c r="F359" s="6" t="s">
        <v>415</v>
      </c>
      <c r="G359" s="6">
        <v>382923</v>
      </c>
      <c r="H359" s="65">
        <v>394645</v>
      </c>
      <c r="I359" s="66">
        <v>630</v>
      </c>
      <c r="J359" s="77">
        <v>7.2018672578713909</v>
      </c>
      <c r="K359" s="62">
        <v>2.0591992698844876</v>
      </c>
      <c r="L359" s="63">
        <v>12.797171879192483</v>
      </c>
      <c r="M359" s="62">
        <v>9.328000000000003</v>
      </c>
      <c r="N359" s="82">
        <v>1.9574944071588367</v>
      </c>
      <c r="O359" s="61">
        <v>1.4344262295081966</v>
      </c>
      <c r="P359" s="64">
        <v>9.328000000000003</v>
      </c>
      <c r="Q359" s="1">
        <v>1.4344262295081966</v>
      </c>
      <c r="R359" s="1">
        <v>10.575964546615833</v>
      </c>
      <c r="S359" s="1" t="str">
        <f>VLOOKUP(F359,'7)Transmission Capacity - App G'!$C$7:$M$23,11,FALSE)</f>
        <v>Offer  signed 11/03/2025</v>
      </c>
    </row>
    <row r="360" spans="2:19" ht="14.5" x14ac:dyDescent="0.35">
      <c r="B360" s="6" t="s">
        <v>357</v>
      </c>
      <c r="C360" s="6" t="s">
        <v>475</v>
      </c>
      <c r="D360" s="6" t="s">
        <v>381</v>
      </c>
      <c r="E360" s="6" t="s">
        <v>381</v>
      </c>
      <c r="F360" s="6" t="s">
        <v>491</v>
      </c>
      <c r="G360" s="6">
        <v>350648</v>
      </c>
      <c r="H360" s="65">
        <v>481468</v>
      </c>
      <c r="I360" s="66">
        <v>630</v>
      </c>
      <c r="J360" s="77">
        <v>12.00311209645232</v>
      </c>
      <c r="K360" s="62">
        <v>0</v>
      </c>
      <c r="L360" s="63">
        <v>4.1687548352645649</v>
      </c>
      <c r="M360" s="62">
        <v>21.3127</v>
      </c>
      <c r="N360" s="82">
        <v>19.612550607287453</v>
      </c>
      <c r="O360" s="61">
        <v>14.095926285160042</v>
      </c>
      <c r="P360" s="64">
        <v>4.1687548352645649</v>
      </c>
      <c r="Q360" s="1">
        <v>0</v>
      </c>
      <c r="R360" s="1">
        <v>0</v>
      </c>
      <c r="S360" s="1" t="str">
        <f>VLOOKUP(F360,'7)Transmission Capacity - App G'!$C$7:$M$23,11,FALSE)</f>
        <v>Offer signed  30/05/2025.</v>
      </c>
    </row>
    <row r="361" spans="2:19" ht="14.5" x14ac:dyDescent="0.35">
      <c r="B361" s="6" t="s">
        <v>358</v>
      </c>
      <c r="C361" s="6" t="s">
        <v>475</v>
      </c>
      <c r="D361" s="6" t="s">
        <v>394</v>
      </c>
      <c r="E361" s="6" t="s">
        <v>394</v>
      </c>
      <c r="F361" s="6" t="s">
        <v>490</v>
      </c>
      <c r="G361" s="6">
        <v>357874</v>
      </c>
      <c r="H361" s="65">
        <v>421203</v>
      </c>
      <c r="I361" s="66">
        <v>630</v>
      </c>
      <c r="J361" s="77">
        <v>12.00311209645232</v>
      </c>
      <c r="K361" s="62">
        <v>5.3335828755937733</v>
      </c>
      <c r="L361" s="63">
        <v>8.8335828755937733</v>
      </c>
      <c r="M361" s="62">
        <v>23.423000000000002</v>
      </c>
      <c r="N361" s="82">
        <v>14.555060728744939</v>
      </c>
      <c r="O361" s="61">
        <v>10.461008729388944</v>
      </c>
      <c r="P361" s="64">
        <v>8.8335828755937733</v>
      </c>
      <c r="Q361" s="1">
        <v>10.314645974781765</v>
      </c>
      <c r="R361" s="1">
        <v>9.0213939587455023</v>
      </c>
      <c r="S361" s="1" t="str">
        <f>VLOOKUP(F361,'7)Transmission Capacity - App G'!$C$7:$M$23,11,FALSE)</f>
        <v>Offer signed 30/05/2025.</v>
      </c>
    </row>
    <row r="362" spans="2:19" ht="14.5" x14ac:dyDescent="0.35">
      <c r="B362" s="6" t="s">
        <v>359</v>
      </c>
      <c r="C362" s="6" t="s">
        <v>474</v>
      </c>
      <c r="D362" s="6" t="s">
        <v>282</v>
      </c>
      <c r="E362" s="6" t="s">
        <v>282</v>
      </c>
      <c r="F362" s="6" t="s">
        <v>414</v>
      </c>
      <c r="G362" s="6">
        <v>388779</v>
      </c>
      <c r="H362" s="65">
        <v>419157</v>
      </c>
      <c r="I362" s="66">
        <v>630</v>
      </c>
      <c r="J362" s="77">
        <v>7.2</v>
      </c>
      <c r="K362" s="62">
        <v>5.0377100153506467</v>
      </c>
      <c r="L362" s="63">
        <v>6.5377100153506467</v>
      </c>
      <c r="M362" s="62">
        <v>9.957261413198184</v>
      </c>
      <c r="N362" s="82">
        <v>4.145273234942163</v>
      </c>
      <c r="O362" s="61">
        <v>3.0245052386495934</v>
      </c>
      <c r="P362" s="64">
        <v>6.5377100153506467</v>
      </c>
      <c r="Q362" s="1">
        <v>3.1391470686997232</v>
      </c>
      <c r="R362" s="1">
        <v>5.9063861304847709</v>
      </c>
      <c r="S362" s="1" t="str">
        <f>VLOOKUP(F362,'7)Transmission Capacity - App G'!$C$7:$M$23,11,FALSE)</f>
        <v>Offer signed 06/06/2025.</v>
      </c>
    </row>
    <row r="363" spans="2:19" ht="14.5" x14ac:dyDescent="0.35">
      <c r="B363" s="6" t="s">
        <v>360</v>
      </c>
      <c r="C363" s="6" t="s">
        <v>475</v>
      </c>
      <c r="D363" s="6" t="s">
        <v>401</v>
      </c>
      <c r="E363" s="6" t="s">
        <v>401</v>
      </c>
      <c r="F363" s="6" t="s">
        <v>489</v>
      </c>
      <c r="G363" s="6">
        <v>325814</v>
      </c>
      <c r="H363" s="65">
        <v>549933</v>
      </c>
      <c r="I363" s="66">
        <v>400</v>
      </c>
      <c r="J363" s="77">
        <v>7.6210235533030604</v>
      </c>
      <c r="K363" s="62">
        <v>2.8664384577147679</v>
      </c>
      <c r="L363" s="63">
        <v>7.0034384577147684</v>
      </c>
      <c r="M363" s="62">
        <v>4.0463074968117221</v>
      </c>
      <c r="N363" s="82">
        <v>1.9574944071588367</v>
      </c>
      <c r="O363" s="61">
        <v>1.4344262295081966</v>
      </c>
      <c r="P363" s="64">
        <v>4.0463074968117221</v>
      </c>
      <c r="Q363" s="1">
        <v>1.4344262295081966</v>
      </c>
      <c r="R363" s="1">
        <v>0.21045067767956382</v>
      </c>
      <c r="S363" s="1" t="str">
        <f>VLOOKUP(F363,'7)Transmission Capacity - App G'!$C$7:$M$23,11,FALSE)</f>
        <v>Offer signed  30/05/2025.</v>
      </c>
    </row>
    <row r="364" spans="2:19" ht="14.5" x14ac:dyDescent="0.35">
      <c r="B364" s="6" t="s">
        <v>361</v>
      </c>
      <c r="C364" s="6" t="s">
        <v>475</v>
      </c>
      <c r="D364" s="6" t="s">
        <v>302</v>
      </c>
      <c r="E364" s="6" t="s">
        <v>302</v>
      </c>
      <c r="F364" s="6" t="s">
        <v>493</v>
      </c>
      <c r="G364" s="6">
        <v>347779</v>
      </c>
      <c r="H364" s="65">
        <v>406066</v>
      </c>
      <c r="I364" s="66">
        <v>400</v>
      </c>
      <c r="J364" s="77">
        <v>7.6210235533030604</v>
      </c>
      <c r="K364" s="62">
        <v>11.676441442931452</v>
      </c>
      <c r="L364" s="63">
        <v>16.313441442931452</v>
      </c>
      <c r="M364" s="62">
        <v>11.217948717948717</v>
      </c>
      <c r="N364" s="82">
        <v>1.9574944071588367</v>
      </c>
      <c r="O364" s="61">
        <v>1.4344262295081966</v>
      </c>
      <c r="P364" s="64">
        <v>11.217948717948717</v>
      </c>
      <c r="Q364" s="1">
        <v>1.4344262295081966</v>
      </c>
      <c r="R364" s="1">
        <v>9.6820040218137962</v>
      </c>
      <c r="S364" s="1" t="str">
        <f>VLOOKUP(F364,'7)Transmission Capacity - App G'!$C$7:$M$23,11,FALSE)</f>
        <v>Offer signed 29/05/2024. Parrallel offer signed 27/08/2024</v>
      </c>
    </row>
    <row r="365" spans="2:19" ht="14.5" x14ac:dyDescent="0.35">
      <c r="B365" s="6" t="s">
        <v>362</v>
      </c>
      <c r="C365" s="6" t="s">
        <v>474</v>
      </c>
      <c r="D365" s="6" t="s">
        <v>150</v>
      </c>
      <c r="E365" s="6" t="s">
        <v>150</v>
      </c>
      <c r="F365" s="6" t="s">
        <v>416</v>
      </c>
      <c r="G365" s="6">
        <v>391885</v>
      </c>
      <c r="H365" s="65">
        <v>406064</v>
      </c>
      <c r="I365" s="66">
        <v>630</v>
      </c>
      <c r="J365" s="77">
        <v>7.2018672578713909</v>
      </c>
      <c r="K365" s="62">
        <v>2.7910500000000003</v>
      </c>
      <c r="L365" s="63">
        <v>7.8281833513632062</v>
      </c>
      <c r="M365" s="62">
        <v>25.393999999999998</v>
      </c>
      <c r="N365" s="82">
        <v>13.230634224172318</v>
      </c>
      <c r="O365" s="61">
        <v>9.6534342258440056</v>
      </c>
      <c r="P365" s="64">
        <v>7.8281833513632062</v>
      </c>
      <c r="Q365" s="1">
        <v>9.2634547552773547</v>
      </c>
      <c r="R365" s="1">
        <v>4.6017310636633511</v>
      </c>
      <c r="S365" s="1" t="str">
        <f>VLOOKUP(F365,'7)Transmission Capacity - App G'!$C$7:$M$23,11,FALSE)</f>
        <v>offer signed  25/04/2025</v>
      </c>
    </row>
    <row r="366" spans="2:19" ht="14.5" x14ac:dyDescent="0.35">
      <c r="B366" s="6" t="s">
        <v>363</v>
      </c>
      <c r="C366" s="6" t="s">
        <v>475</v>
      </c>
      <c r="D366" s="6" t="s">
        <v>401</v>
      </c>
      <c r="E366" s="6" t="s">
        <v>401</v>
      </c>
      <c r="F366" s="6" t="s">
        <v>489</v>
      </c>
      <c r="G366" s="6">
        <v>338653</v>
      </c>
      <c r="H366" s="65">
        <v>556688</v>
      </c>
      <c r="I366" s="66">
        <v>630</v>
      </c>
      <c r="J366" s="77">
        <v>12.00311209645232</v>
      </c>
      <c r="K366" s="62">
        <v>5.1928440081810479</v>
      </c>
      <c r="L366" s="63">
        <v>9.3298440081810483</v>
      </c>
      <c r="M366" s="62">
        <v>7</v>
      </c>
      <c r="N366" s="82">
        <v>1.9574944071588367</v>
      </c>
      <c r="O366" s="61">
        <v>1.4344262295081966</v>
      </c>
      <c r="P366" s="64">
        <v>7</v>
      </c>
      <c r="Q366" s="1">
        <v>1.4344262295081966</v>
      </c>
      <c r="R366" s="1">
        <v>7</v>
      </c>
      <c r="S366" s="1" t="str">
        <f>VLOOKUP(F366,'7)Transmission Capacity - App G'!$C$7:$M$23,11,FALSE)</f>
        <v>Offer signed  30/05/2025.</v>
      </c>
    </row>
    <row r="367" spans="2:19" ht="14.5" x14ac:dyDescent="0.35">
      <c r="B367" s="6" t="s">
        <v>364</v>
      </c>
      <c r="C367" s="6" t="s">
        <v>475</v>
      </c>
      <c r="D367" s="6" t="s">
        <v>379</v>
      </c>
      <c r="E367" s="6" t="s">
        <v>379</v>
      </c>
      <c r="F367" s="6" t="s">
        <v>415</v>
      </c>
      <c r="G367" s="6">
        <v>384710</v>
      </c>
      <c r="H367" s="65">
        <v>381286</v>
      </c>
      <c r="I367" s="66">
        <v>630</v>
      </c>
      <c r="J367" s="77">
        <v>12.00311209645232</v>
      </c>
      <c r="K367" s="62">
        <v>4.092277644098802</v>
      </c>
      <c r="L367" s="63">
        <v>7.592277644098802</v>
      </c>
      <c r="M367" s="62">
        <v>9.7920000000000584</v>
      </c>
      <c r="N367" s="82">
        <v>1.9574944071588367</v>
      </c>
      <c r="O367" s="61">
        <v>1.4344262295081966</v>
      </c>
      <c r="P367" s="64">
        <v>7.592277644098802</v>
      </c>
      <c r="Q367" s="1">
        <v>1.4344262295081966</v>
      </c>
      <c r="R367" s="1">
        <v>5.7680000000000575</v>
      </c>
      <c r="S367" s="1" t="str">
        <f>VLOOKUP(F367,'7)Transmission Capacity - App G'!$C$7:$M$23,11,FALSE)</f>
        <v>Offer  signed 11/03/2025</v>
      </c>
    </row>
    <row r="368" spans="2:19" ht="14.5" x14ac:dyDescent="0.35">
      <c r="B368" s="6" t="s">
        <v>365</v>
      </c>
      <c r="C368" s="6" t="s">
        <v>475</v>
      </c>
      <c r="D368" s="6" t="s">
        <v>381</v>
      </c>
      <c r="E368" s="6" t="s">
        <v>381</v>
      </c>
      <c r="F368" s="6" t="s">
        <v>491</v>
      </c>
      <c r="G368" s="6">
        <v>341657</v>
      </c>
      <c r="H368" s="65">
        <v>498418</v>
      </c>
      <c r="I368" s="66">
        <v>630</v>
      </c>
      <c r="J368" s="77">
        <v>12.00311209645232</v>
      </c>
      <c r="K368" s="62">
        <v>0</v>
      </c>
      <c r="L368" s="63">
        <v>4.1687548352645649</v>
      </c>
      <c r="M368" s="62">
        <v>30.663</v>
      </c>
      <c r="N368" s="82">
        <v>20.515384615384612</v>
      </c>
      <c r="O368" s="61">
        <v>14.744810863239573</v>
      </c>
      <c r="P368" s="64">
        <v>4.1687548352645649</v>
      </c>
      <c r="Q368" s="1">
        <v>0</v>
      </c>
      <c r="R368" s="1">
        <v>0</v>
      </c>
      <c r="S368" s="1" t="str">
        <f>VLOOKUP(F368,'7)Transmission Capacity - App G'!$C$7:$M$23,11,FALSE)</f>
        <v>Offer signed  30/05/2025.</v>
      </c>
    </row>
    <row r="369" spans="2:19" ht="14.5" x14ac:dyDescent="0.35">
      <c r="B369" s="6" t="s">
        <v>366</v>
      </c>
      <c r="C369" s="6" t="s">
        <v>474</v>
      </c>
      <c r="D369" s="6" t="s">
        <v>398</v>
      </c>
      <c r="E369" s="6" t="s">
        <v>398</v>
      </c>
      <c r="F369" s="6" t="s">
        <v>422</v>
      </c>
      <c r="G369" s="6">
        <v>389971</v>
      </c>
      <c r="H369" s="65">
        <v>388470</v>
      </c>
      <c r="I369" s="66">
        <v>630</v>
      </c>
      <c r="J369" s="77">
        <v>7.2018672578713909</v>
      </c>
      <c r="K369" s="62">
        <v>2.939073529941254</v>
      </c>
      <c r="L369" s="63">
        <v>6.439073529941254</v>
      </c>
      <c r="M369" s="62">
        <v>17.523524803699047</v>
      </c>
      <c r="N369" s="82">
        <v>6.9640207419226146</v>
      </c>
      <c r="O369" s="61">
        <v>5.081140861466821</v>
      </c>
      <c r="P369" s="64">
        <v>6.439073529941254</v>
      </c>
      <c r="Q369" s="1">
        <v>2.1791468824727231</v>
      </c>
      <c r="R369" s="1">
        <v>7.5046886383788429</v>
      </c>
      <c r="S369" s="1" t="str">
        <f>VLOOKUP(F369,'7)Transmission Capacity - App G'!$C$7:$M$23,11,FALSE)</f>
        <v>N/A</v>
      </c>
    </row>
    <row r="370" spans="2:19" ht="14.5" x14ac:dyDescent="0.35">
      <c r="B370" s="6" t="s">
        <v>367</v>
      </c>
      <c r="C370" s="6" t="s">
        <v>474</v>
      </c>
      <c r="D370" s="6" t="s">
        <v>351</v>
      </c>
      <c r="E370" s="6" t="s">
        <v>351</v>
      </c>
      <c r="F370" s="6" t="s">
        <v>415</v>
      </c>
      <c r="G370" s="6">
        <v>384841</v>
      </c>
      <c r="H370" s="65">
        <v>392774</v>
      </c>
      <c r="I370" s="66">
        <v>630</v>
      </c>
      <c r="J370" s="77">
        <v>7.2018672578713909</v>
      </c>
      <c r="K370" s="62">
        <v>2.0591992698844876</v>
      </c>
      <c r="L370" s="63">
        <v>6.4615505380010525</v>
      </c>
      <c r="M370" s="62">
        <v>9.328000000000003</v>
      </c>
      <c r="N370" s="82">
        <v>1.9574944071588367</v>
      </c>
      <c r="O370" s="61">
        <v>1.4344262295081966</v>
      </c>
      <c r="P370" s="64">
        <v>6.4615505380010525</v>
      </c>
      <c r="Q370" s="1">
        <v>1.4344262295081966</v>
      </c>
      <c r="R370" s="1">
        <v>6.0832378672852538</v>
      </c>
      <c r="S370" s="1" t="str">
        <f>VLOOKUP(F370,'7)Transmission Capacity - App G'!$C$7:$M$23,11,FALSE)</f>
        <v>Offer  signed 11/03/2025</v>
      </c>
    </row>
    <row r="371" spans="2:19" ht="14.5" x14ac:dyDescent="0.35">
      <c r="B371" s="6" t="s">
        <v>368</v>
      </c>
      <c r="C371" s="6" t="s">
        <v>475</v>
      </c>
      <c r="D371" s="6" t="s">
        <v>393</v>
      </c>
      <c r="E371" s="6" t="s">
        <v>393</v>
      </c>
      <c r="F371" s="6" t="s">
        <v>393</v>
      </c>
      <c r="G371" s="6">
        <v>392132</v>
      </c>
      <c r="H371" s="65">
        <v>374352</v>
      </c>
      <c r="I371" s="66">
        <v>400</v>
      </c>
      <c r="J371" s="77">
        <v>7.6210235533030604</v>
      </c>
      <c r="K371" s="62">
        <v>10.913000000000011</v>
      </c>
      <c r="L371" s="63">
        <v>10.913000000000011</v>
      </c>
      <c r="M371" s="62">
        <v>11.217948717948717</v>
      </c>
      <c r="N371" s="82">
        <v>1.9574944071588367</v>
      </c>
      <c r="O371" s="61">
        <v>1.4344262295081966</v>
      </c>
      <c r="P371" s="64">
        <v>10.913000000000011</v>
      </c>
      <c r="Q371" s="1">
        <v>0.31765276430649858</v>
      </c>
      <c r="R371" s="1">
        <v>0</v>
      </c>
      <c r="S371" s="1" t="str">
        <f>VLOOKUP(F371,'7)Transmission Capacity - App G'!$C$7:$M$23,11,FALSE)</f>
        <v xml:space="preserve"> offer  signed  25/04/2025</v>
      </c>
    </row>
    <row r="372" spans="2:19" ht="14.5" x14ac:dyDescent="0.35">
      <c r="B372" s="6" t="s">
        <v>369</v>
      </c>
      <c r="C372" s="6" t="s">
        <v>474</v>
      </c>
      <c r="D372" s="6" t="s">
        <v>77</v>
      </c>
      <c r="E372" s="6" t="s">
        <v>77</v>
      </c>
      <c r="F372" s="6" t="s">
        <v>414</v>
      </c>
      <c r="G372" s="6">
        <v>390519</v>
      </c>
      <c r="H372" s="65">
        <v>412388</v>
      </c>
      <c r="I372" s="66">
        <v>800</v>
      </c>
      <c r="J372" s="77">
        <v>9.1452282639636699</v>
      </c>
      <c r="K372" s="62">
        <v>5.4618137490646248</v>
      </c>
      <c r="L372" s="63">
        <v>8.9618137490646248</v>
      </c>
      <c r="M372" s="62">
        <v>24.115000000000002</v>
      </c>
      <c r="N372" s="82">
        <v>14.249621061029117</v>
      </c>
      <c r="O372" s="61">
        <v>10.396915017462165</v>
      </c>
      <c r="P372" s="64">
        <v>8.9618137490646248</v>
      </c>
      <c r="Q372" s="1">
        <v>10.567276540693802</v>
      </c>
      <c r="R372" s="1">
        <v>8.8316454957392221</v>
      </c>
      <c r="S372" s="1" t="str">
        <f>VLOOKUP(F372,'7)Transmission Capacity - App G'!$C$7:$M$23,11,FALSE)</f>
        <v>Offer signed 06/06/2025.</v>
      </c>
    </row>
    <row r="373" spans="2:19" ht="14.5" x14ac:dyDescent="0.35">
      <c r="B373" s="6" t="s">
        <v>370</v>
      </c>
      <c r="C373" s="6" t="s">
        <v>475</v>
      </c>
      <c r="D373" s="6" t="s">
        <v>377</v>
      </c>
      <c r="E373" s="6" t="s">
        <v>377</v>
      </c>
      <c r="F373" s="6" t="s">
        <v>490</v>
      </c>
      <c r="G373" s="6">
        <v>358258</v>
      </c>
      <c r="H373" s="65">
        <v>418014</v>
      </c>
      <c r="I373" s="66">
        <v>400</v>
      </c>
      <c r="J373" s="77">
        <v>7.6210235533030604</v>
      </c>
      <c r="K373" s="62">
        <v>0</v>
      </c>
      <c r="L373" s="63">
        <v>0</v>
      </c>
      <c r="M373" s="62">
        <v>30.596842105263157</v>
      </c>
      <c r="N373" s="82">
        <v>13.904453441295548</v>
      </c>
      <c r="O373" s="61">
        <v>9.9934044616876836</v>
      </c>
      <c r="P373" s="64">
        <v>0</v>
      </c>
      <c r="Q373" s="1">
        <v>5.1052631578947114</v>
      </c>
      <c r="R373" s="1">
        <v>5.1052631578947114</v>
      </c>
      <c r="S373" s="1" t="str">
        <f>VLOOKUP(F373,'7)Transmission Capacity - App G'!$C$7:$M$23,11,FALSE)</f>
        <v>Offer signed 30/05/2025.</v>
      </c>
    </row>
    <row r="374" spans="2:19" ht="14.5" x14ac:dyDescent="0.35">
      <c r="B374" s="6" t="s">
        <v>371</v>
      </c>
      <c r="C374" s="6" t="s">
        <v>474</v>
      </c>
      <c r="D374" s="6" t="s">
        <v>204</v>
      </c>
      <c r="E374" s="6" t="s">
        <v>204</v>
      </c>
      <c r="F374" s="6" t="s">
        <v>421</v>
      </c>
      <c r="G374" s="6">
        <v>343294</v>
      </c>
      <c r="H374" s="65">
        <v>463785</v>
      </c>
      <c r="I374" s="66">
        <v>400</v>
      </c>
      <c r="J374" s="77">
        <v>4.572614131981835</v>
      </c>
      <c r="K374" s="62">
        <v>0.61804592088742538</v>
      </c>
      <c r="L374" s="63">
        <v>0.61804592088742538</v>
      </c>
      <c r="M374" s="62">
        <v>11.217948717948717</v>
      </c>
      <c r="N374" s="82">
        <v>1.9574944071588367</v>
      </c>
      <c r="O374" s="61">
        <v>1.4344262295081966</v>
      </c>
      <c r="P374" s="64">
        <v>0.61804592088742538</v>
      </c>
      <c r="Q374" s="1">
        <v>1.5150819672131133</v>
      </c>
      <c r="R374" s="1">
        <v>2.7595065196348223</v>
      </c>
      <c r="S374" s="1" t="str">
        <f>VLOOKUP(F374,'7)Transmission Capacity - App G'!$C$7:$M$23,11,FALSE)</f>
        <v>Offer with ENW due to be signed 06/06/2025.</v>
      </c>
    </row>
    <row r="375" spans="2:19" ht="14.5" x14ac:dyDescent="0.35">
      <c r="B375" s="6" t="s">
        <v>372</v>
      </c>
      <c r="C375" s="6" t="s">
        <v>475</v>
      </c>
      <c r="D375" s="6" t="s">
        <v>379</v>
      </c>
      <c r="E375" s="6" t="s">
        <v>379</v>
      </c>
      <c r="F375" s="6" t="s">
        <v>415</v>
      </c>
      <c r="G375" s="6">
        <v>382132</v>
      </c>
      <c r="H375" s="65">
        <v>386340</v>
      </c>
      <c r="I375" s="66">
        <v>630</v>
      </c>
      <c r="J375" s="77">
        <v>12.00311209645232</v>
      </c>
      <c r="K375" s="62">
        <v>1.3432740514971897</v>
      </c>
      <c r="L375" s="63">
        <v>4.8432740514971897</v>
      </c>
      <c r="M375" s="62">
        <v>9.7920000000000584</v>
      </c>
      <c r="N375" s="82">
        <v>1.9574944071588367</v>
      </c>
      <c r="O375" s="61">
        <v>1.4344262295081966</v>
      </c>
      <c r="P375" s="64">
        <v>4.8432740514971897</v>
      </c>
      <c r="Q375" s="1">
        <v>1.4344262295081966</v>
      </c>
      <c r="R375" s="1">
        <v>0.86928866774021785</v>
      </c>
      <c r="S375" s="1" t="str">
        <f>VLOOKUP(F375,'7)Transmission Capacity - App G'!$C$7:$M$23,11,FALSE)</f>
        <v>Offer  signed 11/03/2025</v>
      </c>
    </row>
    <row r="376" spans="2:19" ht="14.5" x14ac:dyDescent="0.35">
      <c r="B376" s="6" t="s">
        <v>373</v>
      </c>
      <c r="C376" s="6" t="s">
        <v>475</v>
      </c>
      <c r="D376" s="6" t="s">
        <v>411</v>
      </c>
      <c r="E376" s="6" t="s">
        <v>411</v>
      </c>
      <c r="F376" s="6" t="s">
        <v>422</v>
      </c>
      <c r="G376" s="6">
        <v>393116</v>
      </c>
      <c r="H376" s="65">
        <v>392019</v>
      </c>
      <c r="I376" s="66">
        <v>400</v>
      </c>
      <c r="J376" s="77">
        <v>7.6210235533030604</v>
      </c>
      <c r="K376" s="62">
        <v>1.1943186692755035</v>
      </c>
      <c r="L376" s="63">
        <v>1.1943186692755035</v>
      </c>
      <c r="M376" s="62">
        <v>9.8516393442622832</v>
      </c>
      <c r="N376" s="82">
        <v>1.6219973009446673</v>
      </c>
      <c r="O376" s="61">
        <v>1.1657613967022293</v>
      </c>
      <c r="P376" s="64">
        <v>1.1943186692755035</v>
      </c>
      <c r="Q376" s="1">
        <v>1.0921435499515046</v>
      </c>
      <c r="R376" s="1">
        <v>0</v>
      </c>
      <c r="S376" s="1" t="str">
        <f>VLOOKUP(F376,'7)Transmission Capacity - App G'!$C$7:$M$23,11,FALSE)</f>
        <v>N/A</v>
      </c>
    </row>
    <row r="377" spans="2:19" ht="14.5" x14ac:dyDescent="0.35">
      <c r="B377" s="6" t="s">
        <v>374</v>
      </c>
      <c r="C377" s="6" t="s">
        <v>475</v>
      </c>
      <c r="D377" s="6" t="s">
        <v>399</v>
      </c>
      <c r="E377" s="6" t="s">
        <v>399</v>
      </c>
      <c r="F377" s="6" t="s">
        <v>420</v>
      </c>
      <c r="G377" s="6">
        <v>378874</v>
      </c>
      <c r="H377" s="65">
        <v>411666</v>
      </c>
      <c r="I377" s="66">
        <v>630</v>
      </c>
      <c r="J377" s="77">
        <v>12.00311209645232</v>
      </c>
      <c r="K377" s="62">
        <v>10.962774851712457</v>
      </c>
      <c r="L377" s="63">
        <v>14.962774851712457</v>
      </c>
      <c r="M377" s="62">
        <v>11.217948717948717</v>
      </c>
      <c r="N377" s="82">
        <v>1.9574944071588367</v>
      </c>
      <c r="O377" s="61">
        <v>1.4344262295081966</v>
      </c>
      <c r="P377" s="64">
        <v>11.217948717948717</v>
      </c>
      <c r="Q377" s="1">
        <v>1.4344262295081966</v>
      </c>
      <c r="R377" s="1">
        <v>11.217948717948717</v>
      </c>
      <c r="S377" s="1" t="str">
        <f>VLOOKUP(F377,'7)Transmission Capacity - App G'!$C$7:$M$23,11,FALSE)</f>
        <v>Offer signed 24/12/2024</v>
      </c>
    </row>
    <row r="378" spans="2:19" ht="14.5" x14ac:dyDescent="0.35">
      <c r="B378" s="6" t="s">
        <v>375</v>
      </c>
      <c r="C378" s="6" t="s">
        <v>474</v>
      </c>
      <c r="D378" s="6" t="s">
        <v>390</v>
      </c>
      <c r="E378" s="6" t="s">
        <v>390</v>
      </c>
      <c r="F378" s="6" t="s">
        <v>420</v>
      </c>
      <c r="G378" s="6">
        <v>370709</v>
      </c>
      <c r="H378" s="65">
        <v>410873</v>
      </c>
      <c r="I378" s="66">
        <v>400</v>
      </c>
      <c r="J378" s="77">
        <v>4.572614131981835</v>
      </c>
      <c r="K378" s="62">
        <v>7.6705617482468398</v>
      </c>
      <c r="L378" s="63">
        <v>14.783273624973878</v>
      </c>
      <c r="M378" s="62">
        <v>11.217948717948717</v>
      </c>
      <c r="N378" s="82">
        <v>1.9574944071588367</v>
      </c>
      <c r="O378" s="61">
        <v>1.4344262295081966</v>
      </c>
      <c r="P378" s="64">
        <v>11.217948717948717</v>
      </c>
      <c r="Q378" s="1">
        <v>1.4344262295081966</v>
      </c>
      <c r="R378" s="1">
        <v>11.217948717948717</v>
      </c>
      <c r="S378" s="1" t="str">
        <f>VLOOKUP(F378,'7)Transmission Capacity - App G'!$C$7:$M$23,11,FALSE)</f>
        <v>Offer signed 24/12/2024</v>
      </c>
    </row>
    <row r="379" spans="2:19" ht="14.5" x14ac:dyDescent="0.35">
      <c r="B379" s="6" t="s">
        <v>376</v>
      </c>
      <c r="C379" s="6" t="s">
        <v>474</v>
      </c>
      <c r="D379" s="6" t="s">
        <v>408</v>
      </c>
      <c r="E379" s="6" t="s">
        <v>408</v>
      </c>
      <c r="F379" s="6" t="s">
        <v>492</v>
      </c>
      <c r="G379" s="6">
        <v>357435</v>
      </c>
      <c r="H379" s="65">
        <v>403977</v>
      </c>
      <c r="I379" s="66">
        <v>630</v>
      </c>
      <c r="J379" s="77">
        <v>7.2018672578713909</v>
      </c>
      <c r="K379" s="62">
        <v>4.5807787303219811</v>
      </c>
      <c r="L379" s="63">
        <v>12.960348901127908</v>
      </c>
      <c r="M379" s="62">
        <v>25.913968130249792</v>
      </c>
      <c r="N379" s="82">
        <v>11.827602712405268</v>
      </c>
      <c r="O379" s="61">
        <v>8.6297438882421442</v>
      </c>
      <c r="P379" s="64">
        <v>12.960348901127908</v>
      </c>
      <c r="Q379" s="1">
        <v>7.737731859889788</v>
      </c>
      <c r="R379" s="1">
        <v>8.7752988104659124</v>
      </c>
      <c r="S379" s="1" t="str">
        <f>VLOOKUP(F379,'7)Transmission Capacity - App G'!$C$7:$M$23,11,FALSE)</f>
        <v>Offer   signed  27/08/2024</v>
      </c>
    </row>
    <row r="380" spans="2:19" ht="14.5" x14ac:dyDescent="0.35">
      <c r="B380" s="6" t="s">
        <v>377</v>
      </c>
      <c r="C380" s="6" t="s">
        <v>475</v>
      </c>
      <c r="D380" s="6" t="s">
        <v>377</v>
      </c>
      <c r="E380" s="6" t="s">
        <v>377</v>
      </c>
      <c r="F380" s="6" t="s">
        <v>490</v>
      </c>
      <c r="G380" s="6">
        <v>353466</v>
      </c>
      <c r="H380" s="65">
        <v>413290</v>
      </c>
      <c r="I380" s="66">
        <v>400</v>
      </c>
      <c r="J380" s="77">
        <v>7.6210235533030604</v>
      </c>
      <c r="K380" s="62">
        <v>0</v>
      </c>
      <c r="L380" s="63">
        <v>0</v>
      </c>
      <c r="M380" s="62">
        <v>30.232265165463996</v>
      </c>
      <c r="N380" s="82">
        <v>15.303373819163294</v>
      </c>
      <c r="O380" s="61">
        <v>10.998836081474298</v>
      </c>
      <c r="P380" s="64">
        <v>0</v>
      </c>
      <c r="Q380" s="1">
        <v>5.1052631578947114</v>
      </c>
      <c r="R380" s="1">
        <v>5.1052631578947114</v>
      </c>
      <c r="S380" s="1" t="str">
        <f>VLOOKUP(F380,'7)Transmission Capacity - App G'!$C$7:$M$23,11,FALSE)</f>
        <v>Offer signed 30/05/2025.</v>
      </c>
    </row>
    <row r="381" spans="2:19" ht="14.5" x14ac:dyDescent="0.35">
      <c r="B381" s="6" t="s">
        <v>378</v>
      </c>
      <c r="C381" s="6" t="s">
        <v>475</v>
      </c>
      <c r="D381" s="6" t="s">
        <v>381</v>
      </c>
      <c r="E381" s="6" t="s">
        <v>381</v>
      </c>
      <c r="F381" s="6" t="s">
        <v>491</v>
      </c>
      <c r="G381" s="6">
        <v>351537</v>
      </c>
      <c r="H381" s="65">
        <v>475934</v>
      </c>
      <c r="I381" s="66">
        <v>630</v>
      </c>
      <c r="J381" s="77">
        <v>12.00311209645232</v>
      </c>
      <c r="K381" s="62">
        <v>0</v>
      </c>
      <c r="L381" s="63">
        <v>4.1687548352645649</v>
      </c>
      <c r="M381" s="62">
        <v>12.603429951109652</v>
      </c>
      <c r="N381" s="82">
        <v>12.603429951109652</v>
      </c>
      <c r="O381" s="61">
        <v>12.603429951109652</v>
      </c>
      <c r="P381" s="64">
        <v>4.1687548352645649</v>
      </c>
      <c r="Q381" s="1">
        <v>0</v>
      </c>
      <c r="R381" s="1">
        <v>0</v>
      </c>
      <c r="S381" s="1" t="str">
        <f>VLOOKUP(F381,'7)Transmission Capacity - App G'!$C$7:$M$23,11,FALSE)</f>
        <v>Offer signed  30/05/2025.</v>
      </c>
    </row>
  </sheetData>
  <sheetProtection algorithmName="SHA-512" hashValue="QCJ5T1aPE5a77dwIuOubMuC8FjZSELM8xxvLv1pOGum3i3d9VFw+ChsJTqzNlVw28JZsAu/9iOGKemZNWh4Kxg==" saltValue="/Ri5r0leHBrnk1GYi3i8dA==" spinCount="100000" sheet="1" objects="1" scenarios="1"/>
  <mergeCells count="10">
    <mergeCell ref="K5:L5"/>
    <mergeCell ref="M5:O5"/>
    <mergeCell ref="P5:P6"/>
    <mergeCell ref="B4:P4"/>
    <mergeCell ref="B5:B6"/>
    <mergeCell ref="C5:C6"/>
    <mergeCell ref="D5:D6"/>
    <mergeCell ref="F5:F6"/>
    <mergeCell ref="G5:H5"/>
    <mergeCell ref="I5:J5"/>
  </mergeCells>
  <phoneticPr fontId="37" type="noConversion"/>
  <pageMargins left="0.7" right="0.7" top="0.75" bottom="0.75" header="0.3" footer="0.3"/>
  <ignoredErrors>
    <ignoredError sqref="C334:C381 C111:C289 C319:C332 C7:C89 C91:C108 C291:C317" numberStoredAsText="1"/>
  </ignoredErrors>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92D050"/>
  </sheetPr>
  <dimension ref="B2:M70"/>
  <sheetViews>
    <sheetView topLeftCell="A2" zoomScaleNormal="100" workbookViewId="0">
      <selection activeCell="I16" sqref="I16"/>
    </sheetView>
  </sheetViews>
  <sheetFormatPr defaultColWidth="9.1796875" defaultRowHeight="12.5" x14ac:dyDescent="0.25"/>
  <cols>
    <col min="1" max="1" width="2.453125" style="2" bestFit="1" customWidth="1"/>
    <col min="2" max="2" width="23.1796875" style="2" bestFit="1" customWidth="1"/>
    <col min="3" max="3" width="13" style="2" bestFit="1" customWidth="1"/>
    <col min="4" max="4" width="21" style="2" bestFit="1" customWidth="1"/>
    <col min="5" max="5" width="13.1796875" style="2" customWidth="1"/>
    <col min="6" max="6" width="13.453125" style="2" customWidth="1"/>
    <col min="7" max="7" width="16.453125" style="2" customWidth="1"/>
    <col min="8" max="8" width="16.81640625" style="2" customWidth="1"/>
    <col min="9" max="9" width="18.54296875" style="2" customWidth="1"/>
    <col min="10" max="10" width="17.81640625" style="2" customWidth="1"/>
    <col min="11" max="11" width="25.81640625" style="2" customWidth="1"/>
    <col min="12" max="12" width="0" style="2" hidden="1" customWidth="1"/>
    <col min="13" max="13" width="4.1796875" style="2" hidden="1" customWidth="1"/>
    <col min="14" max="16384" width="9.1796875" style="2"/>
  </cols>
  <sheetData>
    <row r="2" spans="2:13" ht="99" customHeight="1" x14ac:dyDescent="0.25"/>
    <row r="4" spans="2:13" ht="23.5" x14ac:dyDescent="0.25">
      <c r="B4" s="166" t="s">
        <v>423</v>
      </c>
      <c r="C4" s="166"/>
      <c r="D4" s="166"/>
      <c r="E4" s="166"/>
      <c r="F4" s="166"/>
      <c r="G4" s="166"/>
      <c r="H4" s="166"/>
      <c r="I4" s="166"/>
      <c r="J4" s="166"/>
      <c r="K4" s="166"/>
    </row>
    <row r="5" spans="2:13" ht="15" customHeight="1" x14ac:dyDescent="0.25">
      <c r="B5" s="165" t="s">
        <v>424</v>
      </c>
      <c r="C5" s="165" t="s">
        <v>2</v>
      </c>
      <c r="D5" s="165" t="s">
        <v>487</v>
      </c>
      <c r="E5" s="165" t="s">
        <v>425</v>
      </c>
      <c r="F5" s="165"/>
      <c r="G5" s="165" t="s">
        <v>5</v>
      </c>
      <c r="H5" s="165"/>
      <c r="I5" s="165" t="s">
        <v>6</v>
      </c>
      <c r="J5" s="165"/>
      <c r="K5" s="100" t="s">
        <v>476</v>
      </c>
    </row>
    <row r="6" spans="2:13" ht="36.75" customHeight="1" x14ac:dyDescent="0.25">
      <c r="B6" s="155"/>
      <c r="C6" s="155"/>
      <c r="D6" s="155"/>
      <c r="E6" s="16" t="s">
        <v>7</v>
      </c>
      <c r="F6" s="16" t="s">
        <v>8</v>
      </c>
      <c r="G6" s="16" t="s">
        <v>9</v>
      </c>
      <c r="H6" s="16" t="s">
        <v>426</v>
      </c>
      <c r="I6" s="16" t="s">
        <v>11</v>
      </c>
      <c r="J6" s="16" t="s">
        <v>447</v>
      </c>
      <c r="K6" s="153"/>
    </row>
    <row r="7" spans="2:13" ht="14.5" x14ac:dyDescent="0.25">
      <c r="B7" s="7" t="s">
        <v>398</v>
      </c>
      <c r="C7" s="7">
        <v>33</v>
      </c>
      <c r="D7" s="7" t="s">
        <v>422</v>
      </c>
      <c r="E7" s="7">
        <v>389188</v>
      </c>
      <c r="F7" s="7">
        <v>388310</v>
      </c>
      <c r="G7" s="60">
        <v>30.717691834291742</v>
      </c>
      <c r="H7" s="61">
        <v>48.717691834291742</v>
      </c>
      <c r="I7" s="62">
        <v>140.80437894736843</v>
      </c>
      <c r="J7" s="63">
        <v>47.567699115044256</v>
      </c>
      <c r="K7" s="64">
        <v>48.717691834291742</v>
      </c>
      <c r="L7" s="2" t="s">
        <v>538</v>
      </c>
      <c r="M7" s="2" t="str">
        <f>VLOOKUP(D7,'7)Transmission Capacity - App G'!$C$7:$M$23,11,FALSE)</f>
        <v>N/A</v>
      </c>
    </row>
    <row r="8" spans="2:13" ht="14.5" x14ac:dyDescent="0.25">
      <c r="B8" s="7" t="s">
        <v>402</v>
      </c>
      <c r="C8" s="7">
        <v>33</v>
      </c>
      <c r="D8" s="7" t="s">
        <v>420</v>
      </c>
      <c r="E8" s="7">
        <v>380345</v>
      </c>
      <c r="F8" s="7">
        <v>401831</v>
      </c>
      <c r="G8" s="60">
        <v>11.408668104905985</v>
      </c>
      <c r="H8" s="61">
        <v>23.408668104905985</v>
      </c>
      <c r="I8" s="62">
        <v>91.01866093772486</v>
      </c>
      <c r="J8" s="63">
        <v>27.53451327433628</v>
      </c>
      <c r="K8" s="64">
        <v>23.408668104905985</v>
      </c>
      <c r="L8" s="2" t="s">
        <v>539</v>
      </c>
      <c r="M8" s="2" t="str">
        <f>VLOOKUP(D8,'7)Transmission Capacity - App G'!$C$7:$M$23,11,FALSE)</f>
        <v>Offer signed 24/12/2024</v>
      </c>
    </row>
    <row r="9" spans="2:13" ht="14.5" x14ac:dyDescent="0.25">
      <c r="B9" s="7" t="s">
        <v>395</v>
      </c>
      <c r="C9" s="7">
        <v>33</v>
      </c>
      <c r="D9" s="7" t="s">
        <v>419</v>
      </c>
      <c r="E9" s="7">
        <v>376380</v>
      </c>
      <c r="F9" s="7">
        <v>389012</v>
      </c>
      <c r="G9" s="60">
        <v>36.419885061935958</v>
      </c>
      <c r="H9" s="61">
        <v>54.419885061935958</v>
      </c>
      <c r="I9" s="62">
        <v>148.59158421052632</v>
      </c>
      <c r="J9" s="63">
        <v>49.062389380530959</v>
      </c>
      <c r="K9" s="64">
        <v>54.419885061935958</v>
      </c>
      <c r="L9" s="2" t="s">
        <v>540</v>
      </c>
      <c r="M9" s="2" t="str">
        <f>VLOOKUP(D9,'7)Transmission Capacity - App G'!$C$7:$M$23,11,FALSE)</f>
        <v xml:space="preserve"> Offer  signed 19/05/2025</v>
      </c>
    </row>
    <row r="10" spans="2:13" ht="14.5" x14ac:dyDescent="0.25">
      <c r="B10" s="7" t="s">
        <v>389</v>
      </c>
      <c r="C10" s="7">
        <v>33</v>
      </c>
      <c r="D10" s="7" t="s">
        <v>420</v>
      </c>
      <c r="E10" s="7">
        <v>366150</v>
      </c>
      <c r="F10" s="7">
        <v>402088</v>
      </c>
      <c r="G10" s="60">
        <v>14.926110788040916</v>
      </c>
      <c r="H10" s="61">
        <v>14.926110788040916</v>
      </c>
      <c r="I10" s="62">
        <v>123.64423684210526</v>
      </c>
      <c r="J10" s="63">
        <v>28.025663716814144</v>
      </c>
      <c r="K10" s="64">
        <v>14.926110788040916</v>
      </c>
      <c r="L10" s="2" t="s">
        <v>541</v>
      </c>
      <c r="M10" s="2" t="str">
        <f>VLOOKUP(D10,'7)Transmission Capacity - App G'!$C$7:$M$23,11,FALSE)</f>
        <v>Offer signed 24/12/2024</v>
      </c>
    </row>
    <row r="11" spans="2:13" ht="14.5" x14ac:dyDescent="0.25">
      <c r="B11" s="7" t="s">
        <v>37</v>
      </c>
      <c r="C11" s="7">
        <v>33</v>
      </c>
      <c r="D11" s="7" t="s">
        <v>489</v>
      </c>
      <c r="E11" s="7">
        <v>319709</v>
      </c>
      <c r="F11" s="7">
        <v>470489</v>
      </c>
      <c r="G11" s="60">
        <v>37.350099999999998</v>
      </c>
      <c r="H11" s="61">
        <v>64.981647803582632</v>
      </c>
      <c r="I11" s="62">
        <v>55.721951219512135</v>
      </c>
      <c r="J11" s="63">
        <v>10.108849557522113</v>
      </c>
      <c r="K11" s="64">
        <v>55.721951219512135</v>
      </c>
      <c r="L11" s="2" t="s">
        <v>504</v>
      </c>
      <c r="M11" s="2" t="str">
        <f>VLOOKUP(D11,'7)Transmission Capacity - App G'!$C$7:$M$23,11,FALSE)</f>
        <v>Offer signed  30/05/2025.</v>
      </c>
    </row>
    <row r="12" spans="2:13" ht="14.5" x14ac:dyDescent="0.25">
      <c r="B12" s="7" t="s">
        <v>392</v>
      </c>
      <c r="C12" s="7">
        <v>33</v>
      </c>
      <c r="D12" s="7" t="s">
        <v>419</v>
      </c>
      <c r="E12" s="7">
        <v>376758</v>
      </c>
      <c r="F12" s="7">
        <v>397174</v>
      </c>
      <c r="G12" s="60">
        <v>24.320599999999999</v>
      </c>
      <c r="H12" s="61">
        <v>46.237701363246856</v>
      </c>
      <c r="I12" s="62">
        <v>10.670731707317072</v>
      </c>
      <c r="J12" s="63">
        <v>1.9358407079646016</v>
      </c>
      <c r="K12" s="64">
        <v>10.670731707317072</v>
      </c>
      <c r="L12" s="2" t="s">
        <v>542</v>
      </c>
      <c r="M12" s="2" t="str">
        <f>VLOOKUP(D12,'7)Transmission Capacity - App G'!$C$7:$M$23,11,FALSE)</f>
        <v xml:space="preserve"> Offer  signed 19/05/2025</v>
      </c>
    </row>
    <row r="13" spans="2:13" ht="14.5" x14ac:dyDescent="0.25">
      <c r="B13" s="7" t="s">
        <v>407</v>
      </c>
      <c r="C13" s="7">
        <v>33</v>
      </c>
      <c r="D13" s="7" t="s">
        <v>414</v>
      </c>
      <c r="E13" s="7">
        <v>391033</v>
      </c>
      <c r="F13" s="7">
        <v>413945</v>
      </c>
      <c r="G13" s="60">
        <v>30.419769848816628</v>
      </c>
      <c r="H13" s="61">
        <v>30.419769848816628</v>
      </c>
      <c r="I13" s="62">
        <v>56.693092382812509</v>
      </c>
      <c r="J13" s="63">
        <v>24.054424778761074</v>
      </c>
      <c r="K13" s="64">
        <v>30.419769848816628</v>
      </c>
      <c r="L13" s="2" t="s">
        <v>543</v>
      </c>
      <c r="M13" s="2" t="str">
        <f>VLOOKUP(D13,'7)Transmission Capacity - App G'!$C$7:$M$23,11,FALSE)</f>
        <v>Offer signed 06/06/2025.</v>
      </c>
    </row>
    <row r="14" spans="2:13" ht="14.5" x14ac:dyDescent="0.25">
      <c r="B14" s="7" t="s">
        <v>43</v>
      </c>
      <c r="C14" s="7">
        <v>33</v>
      </c>
      <c r="D14" s="7" t="s">
        <v>490</v>
      </c>
      <c r="E14" s="7">
        <v>332328</v>
      </c>
      <c r="F14" s="7">
        <v>439711</v>
      </c>
      <c r="G14" s="60">
        <v>34.931339595905527</v>
      </c>
      <c r="H14" s="61">
        <v>34.931339595905527</v>
      </c>
      <c r="I14" s="62">
        <v>10.670731707317072</v>
      </c>
      <c r="J14" s="63">
        <v>1.9358407079646016</v>
      </c>
      <c r="K14" s="64">
        <v>10.670731707317072</v>
      </c>
      <c r="L14" s="2" t="s">
        <v>505</v>
      </c>
      <c r="M14" s="2" t="str">
        <f>VLOOKUP(D14,'7)Transmission Capacity - App G'!$C$7:$M$23,11,FALSE)</f>
        <v>Offer signed 30/05/2025.</v>
      </c>
    </row>
    <row r="15" spans="2:13" ht="14.5" x14ac:dyDescent="0.25">
      <c r="B15" s="7" t="s">
        <v>45</v>
      </c>
      <c r="C15" s="7">
        <v>33</v>
      </c>
      <c r="D15" s="7" t="s">
        <v>490</v>
      </c>
      <c r="E15" s="7">
        <v>370584</v>
      </c>
      <c r="F15" s="7">
        <v>429294</v>
      </c>
      <c r="G15" s="60">
        <v>30.549267335753569</v>
      </c>
      <c r="H15" s="61">
        <v>30.549267335753569</v>
      </c>
      <c r="I15" s="62">
        <v>76.502415789473687</v>
      </c>
      <c r="J15" s="63">
        <v>45.216814159292042</v>
      </c>
      <c r="K15" s="64">
        <v>30.549267335753569</v>
      </c>
      <c r="L15" s="2" t="s">
        <v>506</v>
      </c>
      <c r="M15" s="2" t="str">
        <f>VLOOKUP(D15,'7)Transmission Capacity - App G'!$C$7:$M$23,11,FALSE)</f>
        <v>Offer signed 30/05/2025.</v>
      </c>
    </row>
    <row r="16" spans="2:13" ht="14.5" x14ac:dyDescent="0.25">
      <c r="B16" s="7" t="s">
        <v>48</v>
      </c>
      <c r="C16" s="7">
        <v>33</v>
      </c>
      <c r="D16" s="7" t="s">
        <v>490</v>
      </c>
      <c r="E16" s="7">
        <v>330835</v>
      </c>
      <c r="F16" s="7">
        <v>435308</v>
      </c>
      <c r="G16" s="60">
        <v>36.605612363441097</v>
      </c>
      <c r="H16" s="61">
        <v>37.4456123634411</v>
      </c>
      <c r="I16" s="62">
        <v>125.51074033717106</v>
      </c>
      <c r="J16" s="63">
        <v>35.175663716814157</v>
      </c>
      <c r="K16" s="64">
        <v>37.4456123634411</v>
      </c>
      <c r="L16" s="2" t="s">
        <v>507</v>
      </c>
      <c r="M16" s="2" t="str">
        <f>VLOOKUP(D16,'7)Transmission Capacity - App G'!$C$7:$M$23,11,FALSE)</f>
        <v>Offer signed 30/05/2025.</v>
      </c>
    </row>
    <row r="17" spans="2:13" ht="14.5" x14ac:dyDescent="0.25">
      <c r="B17" s="7" t="s">
        <v>397</v>
      </c>
      <c r="C17" s="7">
        <v>33</v>
      </c>
      <c r="D17" s="7" t="s">
        <v>415</v>
      </c>
      <c r="E17" s="7">
        <v>384221</v>
      </c>
      <c r="F17" s="7">
        <v>397717</v>
      </c>
      <c r="G17" s="60">
        <v>0</v>
      </c>
      <c r="H17" s="61">
        <v>38.275411416461026</v>
      </c>
      <c r="I17" s="62">
        <v>152.41839999999999</v>
      </c>
      <c r="J17" s="63">
        <v>48.501769911504411</v>
      </c>
      <c r="K17" s="64">
        <v>38.275411416461026</v>
      </c>
      <c r="L17" s="2" t="s">
        <v>544</v>
      </c>
      <c r="M17" s="2" t="str">
        <f>VLOOKUP(D17,'7)Transmission Capacity - App G'!$C$7:$M$23,11,FALSE)</f>
        <v>Offer  signed 11/03/2025</v>
      </c>
    </row>
    <row r="18" spans="2:13" ht="14.5" x14ac:dyDescent="0.25">
      <c r="B18" s="7" t="s">
        <v>390</v>
      </c>
      <c r="C18" s="7">
        <v>33</v>
      </c>
      <c r="D18" s="7" t="s">
        <v>420</v>
      </c>
      <c r="E18" s="7">
        <v>372255</v>
      </c>
      <c r="F18" s="7">
        <v>410566</v>
      </c>
      <c r="G18" s="60">
        <v>7.6705617482468398</v>
      </c>
      <c r="H18" s="61">
        <v>35.67056174824684</v>
      </c>
      <c r="I18" s="62">
        <v>10.670731707317072</v>
      </c>
      <c r="J18" s="63">
        <v>1.9358407079646016</v>
      </c>
      <c r="K18" s="64">
        <v>10.670731707317072</v>
      </c>
      <c r="L18" s="2" t="s">
        <v>545</v>
      </c>
      <c r="M18" s="2" t="str">
        <f>VLOOKUP(D18,'7)Transmission Capacity - App G'!$C$7:$M$23,11,FALSE)</f>
        <v>Offer signed 24/12/2024</v>
      </c>
    </row>
    <row r="19" spans="2:13" ht="14.5" x14ac:dyDescent="0.25">
      <c r="B19" s="7" t="s">
        <v>64</v>
      </c>
      <c r="C19" s="7">
        <v>33</v>
      </c>
      <c r="D19" s="7" t="s">
        <v>414</v>
      </c>
      <c r="E19" s="7">
        <v>385569</v>
      </c>
      <c r="F19" s="7">
        <v>434469</v>
      </c>
      <c r="G19" s="60">
        <v>62.193959102003987</v>
      </c>
      <c r="H19" s="61">
        <v>62.193959102003987</v>
      </c>
      <c r="I19" s="62">
        <v>49.310552366879122</v>
      </c>
      <c r="J19" s="63">
        <v>21.363716814159304</v>
      </c>
      <c r="K19" s="64">
        <v>49.310552366879122</v>
      </c>
      <c r="L19" s="2" t="s">
        <v>508</v>
      </c>
      <c r="M19" s="2" t="str">
        <f>VLOOKUP(D19,'7)Transmission Capacity - App G'!$C$7:$M$23,11,FALSE)</f>
        <v>Offer signed 06/06/2025.</v>
      </c>
    </row>
    <row r="20" spans="2:13" ht="14.5" x14ac:dyDescent="0.25">
      <c r="B20" s="7" t="s">
        <v>399</v>
      </c>
      <c r="C20" s="7">
        <v>33</v>
      </c>
      <c r="D20" s="7" t="s">
        <v>420</v>
      </c>
      <c r="E20" s="7">
        <v>380272</v>
      </c>
      <c r="F20" s="7">
        <v>411184</v>
      </c>
      <c r="G20" s="60">
        <v>25.528018654442505</v>
      </c>
      <c r="H20" s="61">
        <v>25.528018654442505</v>
      </c>
      <c r="I20" s="62">
        <v>10.670731707317072</v>
      </c>
      <c r="J20" s="63">
        <v>1.9358407079646016</v>
      </c>
      <c r="K20" s="64">
        <v>10.670731707317072</v>
      </c>
      <c r="L20" s="2" t="s">
        <v>546</v>
      </c>
      <c r="M20" s="2" t="str">
        <f>VLOOKUP(D20,'7)Transmission Capacity - App G'!$C$7:$M$23,11,FALSE)</f>
        <v>Offer signed 24/12/2024</v>
      </c>
    </row>
    <row r="21" spans="2:13" ht="14.5" x14ac:dyDescent="0.25">
      <c r="B21" s="7" t="s">
        <v>387</v>
      </c>
      <c r="C21" s="7">
        <v>33</v>
      </c>
      <c r="D21" s="7" t="s">
        <v>417</v>
      </c>
      <c r="E21" s="7">
        <v>407769</v>
      </c>
      <c r="F21" s="7">
        <v>375476</v>
      </c>
      <c r="G21" s="60">
        <v>4.8437095899646181</v>
      </c>
      <c r="H21" s="61">
        <v>4.8437095899646181</v>
      </c>
      <c r="I21" s="62">
        <v>85.084531578947377</v>
      </c>
      <c r="J21" s="63">
        <v>45.515044247787614</v>
      </c>
      <c r="K21" s="64">
        <v>4.8437095899646181</v>
      </c>
      <c r="L21" s="2" t="s">
        <v>547</v>
      </c>
      <c r="M21" s="2" t="str">
        <f>VLOOKUP(D21,'7)Transmission Capacity - App G'!$C$7:$M$23,11,FALSE)</f>
        <v>Offer  signed 27/08/2024</v>
      </c>
    </row>
    <row r="22" spans="2:13" ht="14.5" x14ac:dyDescent="0.25">
      <c r="B22" s="7" t="s">
        <v>401</v>
      </c>
      <c r="C22" s="7">
        <v>33</v>
      </c>
      <c r="D22" s="7" t="s">
        <v>489</v>
      </c>
      <c r="E22" s="7">
        <v>338655</v>
      </c>
      <c r="F22" s="7">
        <v>556583</v>
      </c>
      <c r="G22" s="60">
        <v>20.577865836450428</v>
      </c>
      <c r="H22" s="61">
        <v>41.777865836450417</v>
      </c>
      <c r="I22" s="62">
        <v>6.7307692307692317</v>
      </c>
      <c r="J22" s="63">
        <v>1.9358407079646016</v>
      </c>
      <c r="K22" s="64">
        <v>6.7307692307692317</v>
      </c>
      <c r="L22" s="2" t="s">
        <v>548</v>
      </c>
      <c r="M22" s="2" t="str">
        <f>VLOOKUP(D22,'7)Transmission Capacity - App G'!$C$7:$M$23,11,FALSE)</f>
        <v>Offer signed  30/05/2025.</v>
      </c>
    </row>
    <row r="23" spans="2:13" ht="14.5" x14ac:dyDescent="0.25">
      <c r="B23" s="7" t="s">
        <v>412</v>
      </c>
      <c r="C23" s="7">
        <v>33</v>
      </c>
      <c r="D23" s="7" t="s">
        <v>419</v>
      </c>
      <c r="E23" s="7">
        <v>373110</v>
      </c>
      <c r="F23" s="7">
        <v>393020</v>
      </c>
      <c r="G23" s="60">
        <v>10.109582482438817</v>
      </c>
      <c r="H23" s="61">
        <v>31.109582482438817</v>
      </c>
      <c r="I23" s="62">
        <v>10.670731707317072</v>
      </c>
      <c r="J23" s="63">
        <v>1.9358407079646016</v>
      </c>
      <c r="K23" s="64">
        <v>10.670731707317072</v>
      </c>
      <c r="L23" s="2" t="s">
        <v>549</v>
      </c>
      <c r="M23" s="2" t="str">
        <f>VLOOKUP(D23,'7)Transmission Capacity - App G'!$C$7:$M$23,11,FALSE)</f>
        <v xml:space="preserve"> Offer  signed 19/05/2025</v>
      </c>
    </row>
    <row r="24" spans="2:13" ht="14.5" x14ac:dyDescent="0.25">
      <c r="B24" s="7" t="s">
        <v>77</v>
      </c>
      <c r="C24" s="7">
        <v>33</v>
      </c>
      <c r="D24" s="7" t="s">
        <v>414</v>
      </c>
      <c r="E24" s="8">
        <v>388461</v>
      </c>
      <c r="F24" s="7">
        <v>411290</v>
      </c>
      <c r="G24" s="60">
        <v>27.674565366376925</v>
      </c>
      <c r="H24" s="61">
        <v>27.674565366376925</v>
      </c>
      <c r="I24" s="62">
        <v>88.624247027112546</v>
      </c>
      <c r="J24" s="63">
        <v>37.179646017699113</v>
      </c>
      <c r="K24" s="64">
        <v>27.674565366376925</v>
      </c>
      <c r="L24" s="2" t="s">
        <v>509</v>
      </c>
      <c r="M24" s="2" t="str">
        <f>VLOOKUP(D24,'7)Transmission Capacity - App G'!$C$7:$M$23,11,FALSE)</f>
        <v>Offer signed 06/06/2025.</v>
      </c>
    </row>
    <row r="25" spans="2:13" ht="14.5" x14ac:dyDescent="0.25">
      <c r="B25" s="7" t="s">
        <v>81</v>
      </c>
      <c r="C25" s="7">
        <v>33</v>
      </c>
      <c r="D25" s="7" t="s">
        <v>416</v>
      </c>
      <c r="E25" s="7">
        <v>389137</v>
      </c>
      <c r="F25" s="7">
        <v>403821</v>
      </c>
      <c r="G25" s="60">
        <v>3.6013478277573938</v>
      </c>
      <c r="H25" s="61">
        <v>3.6013478277573938</v>
      </c>
      <c r="I25" s="62">
        <v>46.563414634146397</v>
      </c>
      <c r="J25" s="63">
        <v>8.4473451327433722</v>
      </c>
      <c r="K25" s="64">
        <v>3.6013478277573938</v>
      </c>
      <c r="L25" s="2" t="s">
        <v>510</v>
      </c>
      <c r="M25" s="2" t="str">
        <f>VLOOKUP(D25,'7)Transmission Capacity - App G'!$C$7:$M$23,11,FALSE)</f>
        <v>offer signed  25/04/2025</v>
      </c>
    </row>
    <row r="26" spans="2:13" ht="14.5" x14ac:dyDescent="0.25">
      <c r="B26" s="7" t="s">
        <v>405</v>
      </c>
      <c r="C26" s="7">
        <v>33</v>
      </c>
      <c r="D26" s="7" t="s">
        <v>417</v>
      </c>
      <c r="E26" s="7">
        <v>390140</v>
      </c>
      <c r="F26" s="7">
        <v>398146</v>
      </c>
      <c r="G26" s="60">
        <v>37.823842566434664</v>
      </c>
      <c r="H26" s="61">
        <v>37.823842566434664</v>
      </c>
      <c r="I26" s="62">
        <v>1.8170731707317183</v>
      </c>
      <c r="J26" s="63">
        <v>0.32964601769911706</v>
      </c>
      <c r="K26" s="64">
        <v>1.8170731707317183</v>
      </c>
      <c r="L26" s="2" t="s">
        <v>550</v>
      </c>
      <c r="M26" s="2" t="str">
        <f>VLOOKUP(D26,'7)Transmission Capacity - App G'!$C$7:$M$23,11,FALSE)</f>
        <v>Offer  signed 27/08/2024</v>
      </c>
    </row>
    <row r="27" spans="2:13" ht="14.5" x14ac:dyDescent="0.25">
      <c r="B27" s="7" t="s">
        <v>122</v>
      </c>
      <c r="C27" s="7">
        <v>33</v>
      </c>
      <c r="D27" s="7" t="s">
        <v>489</v>
      </c>
      <c r="E27" s="7">
        <v>301070</v>
      </c>
      <c r="F27" s="7">
        <v>513074</v>
      </c>
      <c r="G27" s="60">
        <v>53.51460090766048</v>
      </c>
      <c r="H27" s="61">
        <v>53.51460090766048</v>
      </c>
      <c r="I27" s="62">
        <v>41.821331578947365</v>
      </c>
      <c r="J27" s="63">
        <v>35.36061946902656</v>
      </c>
      <c r="K27" s="64">
        <v>41.821331578947365</v>
      </c>
      <c r="L27" s="2" t="s">
        <v>511</v>
      </c>
      <c r="M27" s="2" t="str">
        <f>VLOOKUP(D27,'7)Transmission Capacity - App G'!$C$7:$M$23,11,FALSE)</f>
        <v>Offer signed  30/05/2025.</v>
      </c>
    </row>
    <row r="28" spans="2:13" ht="14.5" x14ac:dyDescent="0.25">
      <c r="B28" s="7" t="s">
        <v>131</v>
      </c>
      <c r="C28" s="7">
        <v>33</v>
      </c>
      <c r="D28" s="7" t="s">
        <v>420</v>
      </c>
      <c r="E28" s="7">
        <v>381795</v>
      </c>
      <c r="F28" s="7">
        <v>399250</v>
      </c>
      <c r="G28" s="60">
        <v>0</v>
      </c>
      <c r="H28" s="61">
        <v>0</v>
      </c>
      <c r="I28" s="62">
        <v>6.7307692307692317</v>
      </c>
      <c r="J28" s="63">
        <v>1.9358407079646016</v>
      </c>
      <c r="K28" s="64">
        <v>0</v>
      </c>
      <c r="L28" s="2" t="s">
        <v>512</v>
      </c>
      <c r="M28" s="2" t="str">
        <f>VLOOKUP(D28,'7)Transmission Capacity - App G'!$C$7:$M$23,11,FALSE)</f>
        <v>Offer signed 24/12/2024</v>
      </c>
    </row>
    <row r="29" spans="2:13" ht="14.5" x14ac:dyDescent="0.25">
      <c r="B29" s="7" t="s">
        <v>140</v>
      </c>
      <c r="C29" s="7">
        <v>33</v>
      </c>
      <c r="D29" s="7" t="s">
        <v>418</v>
      </c>
      <c r="E29" s="7">
        <v>360607</v>
      </c>
      <c r="F29" s="7">
        <v>397690</v>
      </c>
      <c r="G29" s="60">
        <v>26.721900000000005</v>
      </c>
      <c r="H29" s="61">
        <v>45.222724035633291</v>
      </c>
      <c r="I29" s="62">
        <v>50.526829268292595</v>
      </c>
      <c r="J29" s="63">
        <v>9.1663716814159137</v>
      </c>
      <c r="K29" s="64">
        <v>45.222724035633291</v>
      </c>
      <c r="L29" s="2" t="s">
        <v>513</v>
      </c>
      <c r="M29" s="2" t="str">
        <f>VLOOKUP(D29,'7)Transmission Capacity - App G'!$C$7:$M$23,11,FALSE)</f>
        <v>N/A</v>
      </c>
    </row>
    <row r="30" spans="2:13" ht="14.5" x14ac:dyDescent="0.25">
      <c r="B30" s="7" t="s">
        <v>150</v>
      </c>
      <c r="C30" s="7">
        <v>33</v>
      </c>
      <c r="D30" s="7" t="s">
        <v>416</v>
      </c>
      <c r="E30" s="7">
        <v>393262</v>
      </c>
      <c r="F30" s="7">
        <v>404755</v>
      </c>
      <c r="G30" s="60">
        <v>17.747402686865556</v>
      </c>
      <c r="H30" s="61">
        <v>17.747402686865556</v>
      </c>
      <c r="I30" s="62">
        <v>79.521513946157157</v>
      </c>
      <c r="J30" s="63">
        <v>30.596017699115059</v>
      </c>
      <c r="K30" s="64">
        <v>17.747402686865556</v>
      </c>
      <c r="L30" s="2" t="s">
        <v>514</v>
      </c>
      <c r="M30" s="2" t="str">
        <f>VLOOKUP(D30,'7)Transmission Capacity - App G'!$C$7:$M$23,11,FALSE)</f>
        <v>offer signed  25/04/2025</v>
      </c>
    </row>
    <row r="31" spans="2:13" ht="14.5" x14ac:dyDescent="0.25">
      <c r="B31" s="7" t="s">
        <v>396</v>
      </c>
      <c r="C31" s="7">
        <v>33</v>
      </c>
      <c r="D31" s="7" t="s">
        <v>422</v>
      </c>
      <c r="E31" s="7">
        <v>391313</v>
      </c>
      <c r="F31" s="7">
        <v>386877</v>
      </c>
      <c r="G31" s="60">
        <v>41.772197634122477</v>
      </c>
      <c r="H31" s="61">
        <v>59.772197634122477</v>
      </c>
      <c r="I31" s="62">
        <v>131.05381052631577</v>
      </c>
      <c r="J31" s="63">
        <v>37.346017699115031</v>
      </c>
      <c r="K31" s="64">
        <v>59.772197634122477</v>
      </c>
      <c r="L31" s="2" t="s">
        <v>551</v>
      </c>
      <c r="M31" s="2" t="str">
        <f>VLOOKUP(D31,'7)Transmission Capacity - App G'!$C$7:$M$23,11,FALSE)</f>
        <v>N/A</v>
      </c>
    </row>
    <row r="32" spans="2:13" ht="14.5" x14ac:dyDescent="0.25">
      <c r="B32" s="7" t="s">
        <v>386</v>
      </c>
      <c r="C32" s="7">
        <v>33</v>
      </c>
      <c r="D32" s="7" t="s">
        <v>417</v>
      </c>
      <c r="E32" s="7">
        <v>397322</v>
      </c>
      <c r="F32" s="7">
        <v>399942</v>
      </c>
      <c r="G32" s="60">
        <v>27.734102525043326</v>
      </c>
      <c r="H32" s="61">
        <v>89.734102525043326</v>
      </c>
      <c r="I32" s="62">
        <v>6.7307692307692317</v>
      </c>
      <c r="J32" s="63">
        <v>1.9358407079646016</v>
      </c>
      <c r="K32" s="64">
        <v>6.7307692307692317</v>
      </c>
      <c r="L32" s="2" t="s">
        <v>515</v>
      </c>
      <c r="M32" s="2" t="str">
        <f>VLOOKUP(D32,'7)Transmission Capacity - App G'!$C$7:$M$23,11,FALSE)</f>
        <v>Offer  signed 27/08/2024</v>
      </c>
    </row>
    <row r="33" spans="2:13" ht="14.5" x14ac:dyDescent="0.25">
      <c r="B33" s="7" t="s">
        <v>404</v>
      </c>
      <c r="C33" s="7">
        <v>33</v>
      </c>
      <c r="D33" s="7" t="s">
        <v>257</v>
      </c>
      <c r="E33" s="7">
        <v>377997</v>
      </c>
      <c r="F33" s="7">
        <v>431083</v>
      </c>
      <c r="G33" s="60">
        <v>44.876910747971309</v>
      </c>
      <c r="H33" s="61">
        <v>58.676910747971306</v>
      </c>
      <c r="I33" s="62">
        <v>67.165780081979847</v>
      </c>
      <c r="J33" s="63">
        <v>21.236725663716822</v>
      </c>
      <c r="K33" s="64">
        <v>58.676910747971306</v>
      </c>
      <c r="L33" s="2" t="s">
        <v>552</v>
      </c>
      <c r="M33" s="2" t="str">
        <f>VLOOKUP(D33,'7)Transmission Capacity - App G'!$C$7:$M$23,11,FALSE)</f>
        <v>Offer  signed 19/05/2025.</v>
      </c>
    </row>
    <row r="34" spans="2:13" ht="14.5" x14ac:dyDescent="0.25">
      <c r="B34" s="7" t="s">
        <v>185</v>
      </c>
      <c r="C34" s="7">
        <v>33</v>
      </c>
      <c r="D34" s="7" t="s">
        <v>417</v>
      </c>
      <c r="E34" s="7">
        <v>395522</v>
      </c>
      <c r="F34" s="7">
        <v>395647</v>
      </c>
      <c r="G34" s="60">
        <v>33.178576314001745</v>
      </c>
      <c r="H34" s="61">
        <v>33.178576314001745</v>
      </c>
      <c r="I34" s="62">
        <v>32.007317073170739</v>
      </c>
      <c r="J34" s="63">
        <v>5.8066371681415951</v>
      </c>
      <c r="K34" s="64">
        <v>32.007317073170739</v>
      </c>
      <c r="L34" s="2" t="s">
        <v>516</v>
      </c>
      <c r="M34" s="2" t="str">
        <f>VLOOKUP(D34,'7)Transmission Capacity - App G'!$C$7:$M$23,11,FALSE)</f>
        <v>Offer  signed 27/08/2024</v>
      </c>
    </row>
    <row r="35" spans="2:13" ht="14.5" x14ac:dyDescent="0.25">
      <c r="B35" s="7" t="s">
        <v>400</v>
      </c>
      <c r="C35" s="7">
        <v>33</v>
      </c>
      <c r="D35" s="7" t="s">
        <v>420</v>
      </c>
      <c r="E35" s="7">
        <v>376355</v>
      </c>
      <c r="F35" s="7">
        <v>404783</v>
      </c>
      <c r="G35" s="60">
        <v>0</v>
      </c>
      <c r="H35" s="61">
        <v>29.252800000000036</v>
      </c>
      <c r="I35" s="62">
        <v>6.7307692307692317</v>
      </c>
      <c r="J35" s="63">
        <v>1.9358407079646016</v>
      </c>
      <c r="K35" s="64">
        <v>6.7307692307692317</v>
      </c>
      <c r="L35" s="2" t="s">
        <v>553</v>
      </c>
      <c r="M35" s="2" t="str">
        <f>VLOOKUP(D35,'7)Transmission Capacity - App G'!$C$7:$M$23,11,FALSE)</f>
        <v>Offer signed 24/12/2024</v>
      </c>
    </row>
    <row r="36" spans="2:13" ht="14.5" x14ac:dyDescent="0.25">
      <c r="B36" s="7" t="s">
        <v>381</v>
      </c>
      <c r="C36" s="7">
        <v>33</v>
      </c>
      <c r="D36" s="7" t="s">
        <v>491</v>
      </c>
      <c r="E36" s="7">
        <v>351915</v>
      </c>
      <c r="F36" s="7">
        <v>491858</v>
      </c>
      <c r="G36" s="60">
        <v>0</v>
      </c>
      <c r="H36" s="61">
        <v>4.1687548352645649</v>
      </c>
      <c r="I36" s="62">
        <v>93.851526315789471</v>
      </c>
      <c r="J36" s="63">
        <v>26.561504424778747</v>
      </c>
      <c r="K36" s="64">
        <v>4.1687548352645649</v>
      </c>
      <c r="L36" s="2" t="s">
        <v>517</v>
      </c>
      <c r="M36" s="2" t="str">
        <f>VLOOKUP(D36,'7)Transmission Capacity - App G'!$C$7:$M$23,11,FALSE)</f>
        <v>Offer signed  30/05/2025.</v>
      </c>
    </row>
    <row r="37" spans="2:13" ht="14.5" x14ac:dyDescent="0.25">
      <c r="B37" s="7" t="s">
        <v>204</v>
      </c>
      <c r="C37" s="7">
        <v>33</v>
      </c>
      <c r="D37" s="7" t="s">
        <v>421</v>
      </c>
      <c r="E37" s="7">
        <v>348644</v>
      </c>
      <c r="F37" s="7">
        <v>463628</v>
      </c>
      <c r="G37" s="60">
        <v>0.61804592088742538</v>
      </c>
      <c r="H37" s="61">
        <v>0.61804592088742538</v>
      </c>
      <c r="I37" s="62">
        <v>10.670731707317072</v>
      </c>
      <c r="J37" s="63">
        <v>1.9358407079646016</v>
      </c>
      <c r="K37" s="64">
        <v>0.61804592088742538</v>
      </c>
      <c r="L37" s="2" t="s">
        <v>518</v>
      </c>
      <c r="M37" s="2" t="str">
        <f>VLOOKUP(D37,'7)Transmission Capacity - App G'!$C$7:$M$23,11,FALSE)</f>
        <v>Offer with ENW due to be signed 06/06/2025.</v>
      </c>
    </row>
    <row r="38" spans="2:13" ht="14.5" x14ac:dyDescent="0.25">
      <c r="B38" s="7" t="s">
        <v>394</v>
      </c>
      <c r="C38" s="7">
        <v>33</v>
      </c>
      <c r="D38" s="7" t="s">
        <v>490</v>
      </c>
      <c r="E38" s="7">
        <v>354121</v>
      </c>
      <c r="F38" s="7">
        <v>423373</v>
      </c>
      <c r="G38" s="60">
        <v>7.372856689285058</v>
      </c>
      <c r="H38" s="61">
        <v>22.336856689285057</v>
      </c>
      <c r="I38" s="62">
        <v>126.02067454769737</v>
      </c>
      <c r="J38" s="63">
        <v>33.815044247787618</v>
      </c>
      <c r="K38" s="64">
        <v>22.336856689285057</v>
      </c>
      <c r="L38" s="2" t="s">
        <v>554</v>
      </c>
      <c r="M38" s="2" t="str">
        <f>VLOOKUP(D38,'7)Transmission Capacity - App G'!$C$7:$M$23,11,FALSE)</f>
        <v>Offer signed 30/05/2025.</v>
      </c>
    </row>
    <row r="39" spans="2:13" ht="14.5" x14ac:dyDescent="0.25">
      <c r="B39" s="7" t="s">
        <v>215</v>
      </c>
      <c r="C39" s="7">
        <v>33</v>
      </c>
      <c r="D39" s="7" t="s">
        <v>422</v>
      </c>
      <c r="E39" s="7">
        <v>385592</v>
      </c>
      <c r="F39" s="7">
        <v>396016</v>
      </c>
      <c r="G39" s="60">
        <v>0</v>
      </c>
      <c r="H39" s="61">
        <v>9.2338896194392532</v>
      </c>
      <c r="I39" s="62">
        <v>148.64188947368422</v>
      </c>
      <c r="J39" s="63">
        <v>38.922123893805299</v>
      </c>
      <c r="K39" s="64">
        <v>9.2338896194392532</v>
      </c>
      <c r="L39" s="2" t="s">
        <v>519</v>
      </c>
      <c r="M39" s="2" t="str">
        <f>VLOOKUP(D39,'7)Transmission Capacity - App G'!$C$7:$M$23,11,FALSE)</f>
        <v>N/A</v>
      </c>
    </row>
    <row r="40" spans="2:13" ht="14.5" x14ac:dyDescent="0.25">
      <c r="B40" s="7" t="s">
        <v>217</v>
      </c>
      <c r="C40" s="7">
        <v>33</v>
      </c>
      <c r="D40" s="7" t="s">
        <v>414</v>
      </c>
      <c r="E40" s="7">
        <v>369695</v>
      </c>
      <c r="F40" s="7">
        <v>424981</v>
      </c>
      <c r="G40" s="60">
        <v>4.7302928562835547</v>
      </c>
      <c r="H40" s="61">
        <v>54.730292856283555</v>
      </c>
      <c r="I40" s="62">
        <v>22.02682926829273</v>
      </c>
      <c r="J40" s="63">
        <v>3.9960176991150531</v>
      </c>
      <c r="K40" s="64">
        <v>22.02682926829273</v>
      </c>
      <c r="L40" s="2" t="s">
        <v>520</v>
      </c>
      <c r="M40" s="2" t="str">
        <f>VLOOKUP(D40,'7)Transmission Capacity - App G'!$C$7:$M$23,11,FALSE)</f>
        <v>Offer signed 06/06/2025.</v>
      </c>
    </row>
    <row r="41" spans="2:13" ht="14.5" x14ac:dyDescent="0.25">
      <c r="B41" s="7" t="s">
        <v>384</v>
      </c>
      <c r="C41" s="7">
        <v>33</v>
      </c>
      <c r="D41" s="7" t="s">
        <v>490</v>
      </c>
      <c r="E41" s="7">
        <v>335361</v>
      </c>
      <c r="F41" s="7">
        <v>429316</v>
      </c>
      <c r="G41" s="60">
        <v>17.24377290173959</v>
      </c>
      <c r="H41" s="61">
        <v>17.24377290173959</v>
      </c>
      <c r="I41" s="62">
        <v>24.015244888020277</v>
      </c>
      <c r="J41" s="63">
        <v>24.015244888020277</v>
      </c>
      <c r="K41" s="64">
        <v>17.24377290173959</v>
      </c>
      <c r="L41" s="2" t="s">
        <v>555</v>
      </c>
      <c r="M41" s="2" t="str">
        <f>VLOOKUP(D41,'7)Transmission Capacity - App G'!$C$7:$M$23,11,FALSE)</f>
        <v>Offer signed 30/05/2025.</v>
      </c>
    </row>
    <row r="42" spans="2:13" ht="14.5" x14ac:dyDescent="0.25">
      <c r="B42" s="7" t="s">
        <v>393</v>
      </c>
      <c r="C42" s="7">
        <v>33</v>
      </c>
      <c r="D42" s="7" t="s">
        <v>393</v>
      </c>
      <c r="E42" s="7">
        <v>392047</v>
      </c>
      <c r="F42" s="7">
        <v>374564</v>
      </c>
      <c r="G42" s="60">
        <v>10.913000000000011</v>
      </c>
      <c r="H42" s="61">
        <v>10.913000000000011</v>
      </c>
      <c r="I42" s="62">
        <v>10.670731707317072</v>
      </c>
      <c r="J42" s="63">
        <v>1.9358407079646016</v>
      </c>
      <c r="K42" s="64">
        <v>10.670731707317072</v>
      </c>
      <c r="L42" s="2" t="s">
        <v>556</v>
      </c>
      <c r="M42" s="2" t="str">
        <f>VLOOKUP(D42,'7)Transmission Capacity - App G'!$C$7:$M$23,11,FALSE)</f>
        <v xml:space="preserve"> offer  signed  25/04/2025</v>
      </c>
    </row>
    <row r="43" spans="2:13" ht="14.5" x14ac:dyDescent="0.25">
      <c r="B43" s="7" t="s">
        <v>379</v>
      </c>
      <c r="C43" s="7">
        <v>33</v>
      </c>
      <c r="D43" s="7" t="s">
        <v>415</v>
      </c>
      <c r="E43" s="7">
        <v>384073</v>
      </c>
      <c r="F43" s="7">
        <v>385068</v>
      </c>
      <c r="G43" s="60">
        <v>8.9765123981730142</v>
      </c>
      <c r="H43" s="61">
        <v>34.176512398173031</v>
      </c>
      <c r="I43" s="62">
        <v>9.4153846153846725</v>
      </c>
      <c r="J43" s="63">
        <v>1.9358407079646016</v>
      </c>
      <c r="K43" s="64">
        <v>9.4153846153846725</v>
      </c>
      <c r="L43" s="2" t="s">
        <v>557</v>
      </c>
      <c r="M43" s="2" t="str">
        <f>VLOOKUP(D43,'7)Transmission Capacity - App G'!$C$7:$M$23,11,FALSE)</f>
        <v>Offer  signed 11/03/2025</v>
      </c>
    </row>
    <row r="44" spans="2:13" ht="14.5" x14ac:dyDescent="0.25">
      <c r="B44" s="7" t="s">
        <v>241</v>
      </c>
      <c r="C44" s="7">
        <v>33</v>
      </c>
      <c r="D44" s="7" t="s">
        <v>257</v>
      </c>
      <c r="E44" s="7">
        <v>385989</v>
      </c>
      <c r="F44" s="7">
        <v>438643</v>
      </c>
      <c r="G44" s="60">
        <v>9.053975282327329</v>
      </c>
      <c r="H44" s="61">
        <v>30.466775282327333</v>
      </c>
      <c r="I44" s="62">
        <v>0</v>
      </c>
      <c r="J44" s="63">
        <v>0</v>
      </c>
      <c r="K44" s="64">
        <v>0</v>
      </c>
      <c r="L44" s="2" t="s">
        <v>521</v>
      </c>
      <c r="M44" s="2" t="str">
        <f>VLOOKUP(D44,'7)Transmission Capacity - App G'!$C$7:$M$23,11,FALSE)</f>
        <v>Offer  signed 19/05/2025.</v>
      </c>
    </row>
    <row r="45" spans="2:13" ht="14.5" x14ac:dyDescent="0.25">
      <c r="B45" s="7" t="s">
        <v>406</v>
      </c>
      <c r="C45" s="7">
        <v>33</v>
      </c>
      <c r="D45" s="7" t="s">
        <v>417</v>
      </c>
      <c r="E45" s="7">
        <v>401141</v>
      </c>
      <c r="F45" s="7">
        <v>383916</v>
      </c>
      <c r="G45" s="60">
        <v>16.635255692505453</v>
      </c>
      <c r="H45" s="61">
        <v>16.635255692505453</v>
      </c>
      <c r="I45" s="62">
        <v>46.856829782586352</v>
      </c>
      <c r="J45" s="63">
        <v>46.856829782586352</v>
      </c>
      <c r="K45" s="64">
        <v>16.635255692505453</v>
      </c>
      <c r="L45" s="2" t="s">
        <v>558</v>
      </c>
      <c r="M45" s="2" t="str">
        <f>VLOOKUP(D45,'7)Transmission Capacity - App G'!$C$7:$M$23,11,FALSE)</f>
        <v>Offer  signed 27/08/2024</v>
      </c>
    </row>
    <row r="46" spans="2:13" ht="14.5" x14ac:dyDescent="0.25">
      <c r="B46" s="7" t="s">
        <v>413</v>
      </c>
      <c r="C46" s="7">
        <v>33</v>
      </c>
      <c r="D46" s="7" t="s">
        <v>492</v>
      </c>
      <c r="E46" s="7">
        <v>352784</v>
      </c>
      <c r="F46" s="7">
        <v>404565</v>
      </c>
      <c r="G46" s="60">
        <v>0</v>
      </c>
      <c r="H46" s="61">
        <v>56.266775030084176</v>
      </c>
      <c r="I46" s="62">
        <v>126.87134210526315</v>
      </c>
      <c r="J46" s="63">
        <v>53.271238938053102</v>
      </c>
      <c r="K46" s="64">
        <v>56.266775030084176</v>
      </c>
      <c r="L46" s="2" t="s">
        <v>559</v>
      </c>
      <c r="M46" s="2" t="str">
        <f>VLOOKUP(D46,'7)Transmission Capacity - App G'!$C$7:$M$23,11,FALSE)</f>
        <v>Offer   signed  27/08/2024</v>
      </c>
    </row>
    <row r="47" spans="2:13" ht="14.5" x14ac:dyDescent="0.25">
      <c r="B47" s="7" t="s">
        <v>257</v>
      </c>
      <c r="C47" s="7">
        <v>33</v>
      </c>
      <c r="D47" s="7" t="s">
        <v>257</v>
      </c>
      <c r="E47" s="7">
        <v>378571</v>
      </c>
      <c r="F47" s="7">
        <v>433224</v>
      </c>
      <c r="G47" s="60">
        <v>28.130119760955793</v>
      </c>
      <c r="H47" s="61">
        <v>59.630119760955807</v>
      </c>
      <c r="I47" s="62">
        <v>136.30373381052632</v>
      </c>
      <c r="J47" s="63">
        <v>31.27389380530974</v>
      </c>
      <c r="K47" s="64">
        <v>59.630119760955807</v>
      </c>
      <c r="L47" s="2" t="s">
        <v>522</v>
      </c>
      <c r="M47" s="2" t="str">
        <f>VLOOKUP(D47,'7)Transmission Capacity - App G'!$C$7:$M$23,11,FALSE)</f>
        <v>Offer  signed 19/05/2025.</v>
      </c>
    </row>
    <row r="48" spans="2:13" ht="14.5" x14ac:dyDescent="0.25">
      <c r="B48" s="7" t="s">
        <v>410</v>
      </c>
      <c r="C48" s="7">
        <v>33</v>
      </c>
      <c r="D48" s="7" t="s">
        <v>490</v>
      </c>
      <c r="E48" s="7">
        <v>335644</v>
      </c>
      <c r="F48" s="7">
        <v>432080</v>
      </c>
      <c r="G48" s="60">
        <v>4.3839093741424762</v>
      </c>
      <c r="H48" s="61">
        <v>4.3839093741424762</v>
      </c>
      <c r="I48" s="62">
        <v>21.828220885587996</v>
      </c>
      <c r="J48" s="63">
        <v>21.828220885587996</v>
      </c>
      <c r="K48" s="64">
        <v>4.3839093741424762</v>
      </c>
      <c r="L48" s="2" t="s">
        <v>560</v>
      </c>
      <c r="M48" s="2" t="str">
        <f>VLOOKUP(D48,'7)Transmission Capacity - App G'!$C$7:$M$23,11,FALSE)</f>
        <v>Offer signed 30/05/2025.</v>
      </c>
    </row>
    <row r="49" spans="2:13" ht="14.5" x14ac:dyDescent="0.25">
      <c r="B49" s="7" t="s">
        <v>443</v>
      </c>
      <c r="C49" s="7">
        <v>33</v>
      </c>
      <c r="D49" s="7" t="s">
        <v>491</v>
      </c>
      <c r="E49" s="7">
        <v>349996</v>
      </c>
      <c r="F49" s="7">
        <v>530398</v>
      </c>
      <c r="G49" s="60">
        <v>17.026462417400168</v>
      </c>
      <c r="H49" s="61">
        <v>17.026462417400168</v>
      </c>
      <c r="I49" s="62">
        <v>37.145085161389787</v>
      </c>
      <c r="J49" s="63">
        <v>25.51548672566372</v>
      </c>
      <c r="K49" s="64">
        <v>17.026462417400168</v>
      </c>
      <c r="L49" s="2" t="s">
        <v>561</v>
      </c>
      <c r="M49" s="2" t="str">
        <f>VLOOKUP(D49,'7)Transmission Capacity - App G'!$C$7:$M$23,11,FALSE)</f>
        <v>Offer signed  30/05/2025.</v>
      </c>
    </row>
    <row r="50" spans="2:13" ht="14.5" x14ac:dyDescent="0.25">
      <c r="B50" s="7" t="s">
        <v>268</v>
      </c>
      <c r="C50" s="7">
        <v>33</v>
      </c>
      <c r="D50" s="7" t="s">
        <v>490</v>
      </c>
      <c r="E50" s="7">
        <v>356774</v>
      </c>
      <c r="F50" s="7">
        <v>432942</v>
      </c>
      <c r="G50" s="60">
        <v>0</v>
      </c>
      <c r="H50" s="61">
        <v>0</v>
      </c>
      <c r="I50" s="62">
        <v>10.670731707317072</v>
      </c>
      <c r="J50" s="63">
        <v>1.9358407079646016</v>
      </c>
      <c r="K50" s="64">
        <v>0</v>
      </c>
      <c r="L50" s="2" t="s">
        <v>523</v>
      </c>
      <c r="M50" s="2" t="str">
        <f>VLOOKUP(D50,'7)Transmission Capacity - App G'!$C$7:$M$23,11,FALSE)</f>
        <v>Offer signed 30/05/2025.</v>
      </c>
    </row>
    <row r="51" spans="2:13" ht="14.5" x14ac:dyDescent="0.25">
      <c r="B51" s="7" t="s">
        <v>382</v>
      </c>
      <c r="C51" s="7">
        <v>33</v>
      </c>
      <c r="D51" s="7" t="s">
        <v>416</v>
      </c>
      <c r="E51" s="7">
        <v>384542</v>
      </c>
      <c r="F51" s="7">
        <v>399276</v>
      </c>
      <c r="G51" s="60">
        <v>20.973042330051058</v>
      </c>
      <c r="H51" s="61">
        <v>38.973042330051058</v>
      </c>
      <c r="I51" s="62">
        <v>154.27063884103319</v>
      </c>
      <c r="J51" s="63">
        <v>32.515929203539812</v>
      </c>
      <c r="K51" s="64">
        <v>38.973042330051058</v>
      </c>
      <c r="L51" s="2" t="s">
        <v>562</v>
      </c>
      <c r="M51" s="2" t="str">
        <f>VLOOKUP(D51,'7)Transmission Capacity - App G'!$C$7:$M$23,11,FALSE)</f>
        <v>offer signed  25/04/2025</v>
      </c>
    </row>
    <row r="52" spans="2:13" ht="14.5" x14ac:dyDescent="0.25">
      <c r="B52" s="7" t="s">
        <v>385</v>
      </c>
      <c r="C52" s="7">
        <v>33</v>
      </c>
      <c r="D52" s="7" t="s">
        <v>490</v>
      </c>
      <c r="E52" s="7">
        <v>351794</v>
      </c>
      <c r="F52" s="7">
        <v>429241</v>
      </c>
      <c r="G52" s="60">
        <v>75.823161118410241</v>
      </c>
      <c r="H52" s="61">
        <v>111.82316111841024</v>
      </c>
      <c r="I52" s="62">
        <v>10.670731707317072</v>
      </c>
      <c r="J52" s="63">
        <v>1.9358407079646016</v>
      </c>
      <c r="K52" s="64">
        <v>10.670731707317072</v>
      </c>
      <c r="L52" s="2" t="s">
        <v>563</v>
      </c>
      <c r="M52" s="2" t="str">
        <f>VLOOKUP(D52,'7)Transmission Capacity - App G'!$C$7:$M$23,11,FALSE)</f>
        <v>Offer signed 30/05/2025.</v>
      </c>
    </row>
    <row r="53" spans="2:13" ht="14.5" x14ac:dyDescent="0.25">
      <c r="B53" s="7" t="s">
        <v>282</v>
      </c>
      <c r="C53" s="7">
        <v>33</v>
      </c>
      <c r="D53" s="7" t="s">
        <v>414</v>
      </c>
      <c r="E53" s="7">
        <v>389111</v>
      </c>
      <c r="F53" s="7">
        <v>413393</v>
      </c>
      <c r="G53" s="60">
        <v>48.418900000000001</v>
      </c>
      <c r="H53" s="61">
        <v>60.756186544243668</v>
      </c>
      <c r="I53" s="62">
        <v>82.928063157894741</v>
      </c>
      <c r="J53" s="63">
        <v>22.531858407079639</v>
      </c>
      <c r="K53" s="64">
        <v>60.756186544243668</v>
      </c>
      <c r="L53" s="2" t="s">
        <v>524</v>
      </c>
      <c r="M53" s="2" t="str">
        <f>VLOOKUP(D53,'7)Transmission Capacity - App G'!$C$7:$M$23,11,FALSE)</f>
        <v>Offer signed 06/06/2025.</v>
      </c>
    </row>
    <row r="54" spans="2:13" ht="14.5" x14ac:dyDescent="0.25">
      <c r="B54" s="7" t="s">
        <v>409</v>
      </c>
      <c r="C54" s="7">
        <v>33</v>
      </c>
      <c r="D54" s="7" t="s">
        <v>257</v>
      </c>
      <c r="E54" s="7">
        <v>380261</v>
      </c>
      <c r="F54" s="7">
        <v>422010</v>
      </c>
      <c r="G54" s="60">
        <v>35.632400000000004</v>
      </c>
      <c r="H54" s="61">
        <v>53.428435394710448</v>
      </c>
      <c r="I54" s="62">
        <v>80.535563157894742</v>
      </c>
      <c r="J54" s="63">
        <v>45.503097345132758</v>
      </c>
      <c r="K54" s="64">
        <v>53.428435394710448</v>
      </c>
      <c r="L54" s="2" t="s">
        <v>564</v>
      </c>
      <c r="M54" s="2" t="str">
        <f>VLOOKUP(D54,'7)Transmission Capacity - App G'!$C$7:$M$23,11,FALSE)</f>
        <v>Offer  signed 19/05/2025.</v>
      </c>
    </row>
    <row r="55" spans="2:13" ht="14.5" x14ac:dyDescent="0.25">
      <c r="B55" s="7" t="s">
        <v>286</v>
      </c>
      <c r="C55" s="7">
        <v>33</v>
      </c>
      <c r="D55" s="7" t="s">
        <v>416</v>
      </c>
      <c r="E55" s="7">
        <v>392426</v>
      </c>
      <c r="F55" s="7">
        <v>407533</v>
      </c>
      <c r="G55" s="60">
        <v>4.6323523631035002</v>
      </c>
      <c r="H55" s="61">
        <v>71.045152363103512</v>
      </c>
      <c r="I55" s="62">
        <v>0</v>
      </c>
      <c r="J55" s="63">
        <v>0</v>
      </c>
      <c r="K55" s="64">
        <v>0</v>
      </c>
      <c r="L55" s="2" t="s">
        <v>525</v>
      </c>
      <c r="M55" s="2" t="str">
        <f>VLOOKUP(D55,'7)Transmission Capacity - App G'!$C$7:$M$23,11,FALSE)</f>
        <v>offer signed  25/04/2025</v>
      </c>
    </row>
    <row r="56" spans="2:13" ht="14.5" x14ac:dyDescent="0.25">
      <c r="B56" s="7" t="s">
        <v>287</v>
      </c>
      <c r="C56" s="7">
        <v>33</v>
      </c>
      <c r="D56" s="7" t="s">
        <v>419</v>
      </c>
      <c r="E56" s="7">
        <v>378726</v>
      </c>
      <c r="F56" s="7">
        <v>392892</v>
      </c>
      <c r="G56" s="60">
        <v>9.3508558593749953</v>
      </c>
      <c r="H56" s="61">
        <v>13.91645113860919</v>
      </c>
      <c r="I56" s="62">
        <v>78.274415608737428</v>
      </c>
      <c r="J56" s="63">
        <v>49.05796460176991</v>
      </c>
      <c r="K56" s="64">
        <v>13.91645113860919</v>
      </c>
      <c r="L56" s="2" t="s">
        <v>526</v>
      </c>
      <c r="M56" s="2" t="str">
        <f>VLOOKUP(D56,'7)Transmission Capacity - App G'!$C$7:$M$23,11,FALSE)</f>
        <v xml:space="preserve"> Offer  signed 19/05/2025</v>
      </c>
    </row>
    <row r="57" spans="2:13" ht="14.5" x14ac:dyDescent="0.25">
      <c r="B57" s="7" t="s">
        <v>290</v>
      </c>
      <c r="C57" s="7">
        <v>33</v>
      </c>
      <c r="D57" s="7" t="s">
        <v>489</v>
      </c>
      <c r="E57" s="7">
        <v>321492</v>
      </c>
      <c r="F57" s="7">
        <v>468870</v>
      </c>
      <c r="G57" s="60">
        <v>37.350099999999998</v>
      </c>
      <c r="H57" s="61">
        <v>64.981647803582632</v>
      </c>
      <c r="I57" s="62">
        <v>115.00975609756104</v>
      </c>
      <c r="J57" s="63">
        <v>20.864601769911516</v>
      </c>
      <c r="K57" s="64">
        <v>64.981647803582632</v>
      </c>
      <c r="L57" s="2" t="s">
        <v>527</v>
      </c>
      <c r="M57" s="2" t="str">
        <f>VLOOKUP(D57,'7)Transmission Capacity - App G'!$C$7:$M$23,11,FALSE)</f>
        <v>Offer signed  30/05/2025.</v>
      </c>
    </row>
    <row r="58" spans="2:13" ht="14.5" x14ac:dyDescent="0.25">
      <c r="B58" s="7" t="s">
        <v>298</v>
      </c>
      <c r="C58" s="7">
        <v>33</v>
      </c>
      <c r="D58" s="7" t="s">
        <v>491</v>
      </c>
      <c r="E58" s="7">
        <v>356910</v>
      </c>
      <c r="F58" s="7">
        <v>513357</v>
      </c>
      <c r="G58" s="60">
        <v>17.026462417400168</v>
      </c>
      <c r="H58" s="61">
        <v>17.026462417400168</v>
      </c>
      <c r="I58" s="62">
        <v>37.145085161389787</v>
      </c>
      <c r="J58" s="63">
        <v>37.145085161389787</v>
      </c>
      <c r="K58" s="64">
        <v>17.026462417400168</v>
      </c>
      <c r="L58" s="2" t="s">
        <v>528</v>
      </c>
      <c r="M58" s="2" t="str">
        <f>VLOOKUP(D58,'7)Transmission Capacity - App G'!$C$7:$M$23,11,FALSE)</f>
        <v>Offer signed  30/05/2025.</v>
      </c>
    </row>
    <row r="59" spans="2:13" ht="14.5" x14ac:dyDescent="0.25">
      <c r="B59" s="7" t="s">
        <v>444</v>
      </c>
      <c r="C59" s="7">
        <v>33</v>
      </c>
      <c r="D59" s="7" t="s">
        <v>489</v>
      </c>
      <c r="E59" s="7">
        <v>300332</v>
      </c>
      <c r="F59" s="7">
        <v>530823</v>
      </c>
      <c r="G59" s="60">
        <v>24.690920732421887</v>
      </c>
      <c r="H59" s="61">
        <v>78.744481657978525</v>
      </c>
      <c r="I59" s="62">
        <v>6.7307692307692317</v>
      </c>
      <c r="J59" s="63">
        <v>1.9358407079646016</v>
      </c>
      <c r="K59" s="64">
        <v>6.7307692307692317</v>
      </c>
      <c r="L59" s="2" t="s">
        <v>531</v>
      </c>
      <c r="M59" s="2" t="str">
        <f>VLOOKUP(D59,'7)Transmission Capacity - App G'!$C$7:$M$23,11,FALSE)</f>
        <v>Offer signed  30/05/2025.</v>
      </c>
    </row>
    <row r="60" spans="2:13" ht="14.5" x14ac:dyDescent="0.25">
      <c r="B60" s="7" t="s">
        <v>302</v>
      </c>
      <c r="C60" s="7">
        <v>33</v>
      </c>
      <c r="D60" s="7" t="s">
        <v>493</v>
      </c>
      <c r="E60" s="7">
        <v>347172</v>
      </c>
      <c r="F60" s="7">
        <v>407455</v>
      </c>
      <c r="G60" s="60">
        <v>18.552958186234349</v>
      </c>
      <c r="H60" s="61">
        <v>18.552958186234349</v>
      </c>
      <c r="I60" s="62">
        <v>10.670731707317072</v>
      </c>
      <c r="J60" s="63">
        <v>1.9358407079646016</v>
      </c>
      <c r="K60" s="64">
        <v>10.670731707317072</v>
      </c>
      <c r="L60" s="2" t="s">
        <v>530</v>
      </c>
      <c r="M60" s="2" t="str">
        <f>VLOOKUP(D60,'7)Transmission Capacity - App G'!$C$7:$M$23,11,FALSE)</f>
        <v>Offer signed 29/05/2024. Parrallel offer signed 27/08/2024</v>
      </c>
    </row>
    <row r="61" spans="2:13" ht="14.5" x14ac:dyDescent="0.25">
      <c r="B61" s="7" t="s">
        <v>320</v>
      </c>
      <c r="C61" s="7">
        <v>33</v>
      </c>
      <c r="D61" s="7" t="s">
        <v>489</v>
      </c>
      <c r="E61" s="7">
        <v>302535</v>
      </c>
      <c r="F61" s="7">
        <v>529330</v>
      </c>
      <c r="G61" s="60">
        <v>24.690920732421887</v>
      </c>
      <c r="H61" s="61">
        <v>78.744481657978525</v>
      </c>
      <c r="I61" s="62">
        <v>6.7307692307692317</v>
      </c>
      <c r="J61" s="63">
        <v>1.9358407079646016</v>
      </c>
      <c r="K61" s="64">
        <v>6.7307692307692317</v>
      </c>
      <c r="L61" s="2" t="s">
        <v>529</v>
      </c>
      <c r="M61" s="2" t="str">
        <f>VLOOKUP(D61,'7)Transmission Capacity - App G'!$C$7:$M$23,11,FALSE)</f>
        <v>Offer signed  30/05/2025.</v>
      </c>
    </row>
    <row r="62" spans="2:13" ht="14.5" x14ac:dyDescent="0.25">
      <c r="B62" s="7" t="s">
        <v>403</v>
      </c>
      <c r="C62" s="7">
        <v>33</v>
      </c>
      <c r="D62" s="7" t="s">
        <v>415</v>
      </c>
      <c r="E62" s="7">
        <v>380069</v>
      </c>
      <c r="F62" s="7">
        <v>395104</v>
      </c>
      <c r="G62" s="60">
        <v>10.827082110703117</v>
      </c>
      <c r="H62" s="61">
        <v>45.466822902089675</v>
      </c>
      <c r="I62" s="62">
        <v>135.21776343053173</v>
      </c>
      <c r="J62" s="63">
        <v>33.336283185840699</v>
      </c>
      <c r="K62" s="64">
        <v>45.466822902089675</v>
      </c>
      <c r="L62" s="2" t="s">
        <v>565</v>
      </c>
      <c r="M62" s="2" t="str">
        <f>VLOOKUP(D62,'7)Transmission Capacity - App G'!$C$7:$M$23,11,FALSE)</f>
        <v>Offer  signed 11/03/2025</v>
      </c>
    </row>
    <row r="63" spans="2:13" ht="14.5" x14ac:dyDescent="0.25">
      <c r="B63" s="7" t="s">
        <v>324</v>
      </c>
      <c r="C63" s="7">
        <v>33</v>
      </c>
      <c r="D63" s="7" t="s">
        <v>417</v>
      </c>
      <c r="E63" s="7">
        <v>387247</v>
      </c>
      <c r="F63" s="7">
        <v>398875</v>
      </c>
      <c r="G63" s="60">
        <v>57.667920380034275</v>
      </c>
      <c r="H63" s="61">
        <v>120.66792038003427</v>
      </c>
      <c r="I63" s="62">
        <v>10.670731707317072</v>
      </c>
      <c r="J63" s="63">
        <v>1.9358407079646016</v>
      </c>
      <c r="K63" s="64">
        <v>10.670731707317072</v>
      </c>
      <c r="L63" s="2" t="s">
        <v>532</v>
      </c>
      <c r="M63" s="2" t="str">
        <f>VLOOKUP(D63,'7)Transmission Capacity - App G'!$C$7:$M$23,11,FALSE)</f>
        <v>Offer  signed 27/08/2024</v>
      </c>
    </row>
    <row r="64" spans="2:13" ht="14.5" x14ac:dyDescent="0.25">
      <c r="B64" s="7" t="s">
        <v>331</v>
      </c>
      <c r="C64" s="7">
        <v>33</v>
      </c>
      <c r="D64" s="7" t="s">
        <v>494</v>
      </c>
      <c r="E64" s="7">
        <v>334559</v>
      </c>
      <c r="F64" s="7">
        <v>443368</v>
      </c>
      <c r="G64" s="60">
        <v>22.675240981326837</v>
      </c>
      <c r="H64" s="61">
        <v>34.675240981326837</v>
      </c>
      <c r="I64" s="62">
        <v>35.61451324527139</v>
      </c>
      <c r="J64" s="63">
        <v>12.377876106194703</v>
      </c>
      <c r="K64" s="64">
        <v>34.675240981326837</v>
      </c>
      <c r="L64" s="2" t="s">
        <v>533</v>
      </c>
      <c r="M64" s="2" t="str">
        <f>VLOOKUP(D64,'7)Transmission Capacity - App G'!$C$7:$M$23,11,FALSE)</f>
        <v>offer  signed  25/04/2025</v>
      </c>
    </row>
    <row r="65" spans="2:13" ht="14.5" x14ac:dyDescent="0.25">
      <c r="B65" s="7" t="s">
        <v>338</v>
      </c>
      <c r="C65" s="7">
        <v>33</v>
      </c>
      <c r="D65" s="7" t="s">
        <v>489</v>
      </c>
      <c r="E65" s="7">
        <v>327495</v>
      </c>
      <c r="F65" s="7">
        <v>477808</v>
      </c>
      <c r="G65" s="60">
        <v>53.591500678679239</v>
      </c>
      <c r="H65" s="61">
        <v>53.591500678679239</v>
      </c>
      <c r="I65" s="62">
        <v>60.719494736842108</v>
      </c>
      <c r="J65" s="63">
        <v>25.93805309734514</v>
      </c>
      <c r="K65" s="64">
        <v>53.591500678679239</v>
      </c>
      <c r="L65" s="2" t="s">
        <v>534</v>
      </c>
      <c r="M65" s="2" t="str">
        <f>VLOOKUP(D65,'7)Transmission Capacity - App G'!$C$7:$M$23,11,FALSE)</f>
        <v>Offer signed  30/05/2025.</v>
      </c>
    </row>
    <row r="66" spans="2:13" ht="14.5" x14ac:dyDescent="0.25">
      <c r="B66" s="7" t="s">
        <v>411</v>
      </c>
      <c r="C66" s="7">
        <v>33</v>
      </c>
      <c r="D66" s="7" t="s">
        <v>422</v>
      </c>
      <c r="E66" s="7">
        <v>391131</v>
      </c>
      <c r="F66" s="7">
        <v>390929</v>
      </c>
      <c r="G66" s="60">
        <v>1.1943186692755035</v>
      </c>
      <c r="H66" s="61">
        <v>1.1943186692755035</v>
      </c>
      <c r="I66" s="62">
        <v>83.674484210526302</v>
      </c>
      <c r="J66" s="63">
        <v>18.185398230088509</v>
      </c>
      <c r="K66" s="64">
        <v>1.1943186692755035</v>
      </c>
      <c r="L66" s="2" t="s">
        <v>566</v>
      </c>
      <c r="M66" s="2" t="str">
        <f>VLOOKUP(D66,'7)Transmission Capacity - App G'!$C$7:$M$23,11,FALSE)</f>
        <v>N/A</v>
      </c>
    </row>
    <row r="67" spans="2:13" ht="14.5" x14ac:dyDescent="0.25">
      <c r="B67" s="7" t="s">
        <v>351</v>
      </c>
      <c r="C67" s="7">
        <v>33</v>
      </c>
      <c r="D67" s="7" t="s">
        <v>415</v>
      </c>
      <c r="E67" s="7">
        <v>382900</v>
      </c>
      <c r="F67" s="7">
        <v>393269</v>
      </c>
      <c r="G67" s="60">
        <v>2.0591992698844876</v>
      </c>
      <c r="H67" s="61">
        <v>38.559199269884488</v>
      </c>
      <c r="I67" s="62">
        <v>8.9692307692307729</v>
      </c>
      <c r="J67" s="63">
        <v>1.9358407079646016</v>
      </c>
      <c r="K67" s="64">
        <v>8.9692307692307729</v>
      </c>
      <c r="L67" s="2" t="s">
        <v>535</v>
      </c>
      <c r="M67" s="2" t="str">
        <f>VLOOKUP(D67,'7)Transmission Capacity - App G'!$C$7:$M$23,11,FALSE)</f>
        <v>Offer  signed 11/03/2025</v>
      </c>
    </row>
    <row r="68" spans="2:13" ht="14.5" x14ac:dyDescent="0.25">
      <c r="B68" s="7" t="s">
        <v>353</v>
      </c>
      <c r="C68" s="7">
        <v>33</v>
      </c>
      <c r="D68" s="7" t="s">
        <v>420</v>
      </c>
      <c r="E68" s="7">
        <v>365831</v>
      </c>
      <c r="F68" s="7">
        <v>407025</v>
      </c>
      <c r="G68" s="60">
        <v>29.827742583116873</v>
      </c>
      <c r="H68" s="61">
        <v>29.827742583116873</v>
      </c>
      <c r="I68" s="62">
        <v>87.446057894736839</v>
      </c>
      <c r="J68" s="63">
        <v>24.437610619469027</v>
      </c>
      <c r="K68" s="64">
        <v>29.827742583116873</v>
      </c>
      <c r="L68" s="2" t="s">
        <v>536</v>
      </c>
      <c r="M68" s="2" t="str">
        <f>VLOOKUP(D68,'7)Transmission Capacity - App G'!$C$7:$M$23,11,FALSE)</f>
        <v>Offer signed 24/12/2024</v>
      </c>
    </row>
    <row r="69" spans="2:13" ht="14.5" x14ac:dyDescent="0.25">
      <c r="B69" s="7" t="s">
        <v>408</v>
      </c>
      <c r="C69" s="7">
        <v>33</v>
      </c>
      <c r="D69" s="7" t="s">
        <v>492</v>
      </c>
      <c r="E69" s="7">
        <v>358343</v>
      </c>
      <c r="F69" s="7">
        <v>404626</v>
      </c>
      <c r="G69" s="60">
        <v>4.5807787303219811</v>
      </c>
      <c r="H69" s="61">
        <v>43.580778730321981</v>
      </c>
      <c r="I69" s="62">
        <v>115.26178421052632</v>
      </c>
      <c r="J69" s="63">
        <v>61.451327433628322</v>
      </c>
      <c r="K69" s="64">
        <v>43.580778730321981</v>
      </c>
      <c r="L69" s="2" t="s">
        <v>567</v>
      </c>
      <c r="M69" s="2" t="str">
        <f>VLOOKUP(D69,'7)Transmission Capacity - App G'!$C$7:$M$23,11,FALSE)</f>
        <v>Offer   signed  27/08/2024</v>
      </c>
    </row>
    <row r="70" spans="2:13" ht="14.5" x14ac:dyDescent="0.25">
      <c r="B70" s="7" t="s">
        <v>377</v>
      </c>
      <c r="C70" s="7">
        <v>33</v>
      </c>
      <c r="D70" s="7" t="s">
        <v>490</v>
      </c>
      <c r="E70" s="7">
        <v>354460</v>
      </c>
      <c r="F70" s="7">
        <v>413610</v>
      </c>
      <c r="G70" s="60">
        <v>0</v>
      </c>
      <c r="H70" s="61">
        <v>0</v>
      </c>
      <c r="I70" s="62">
        <v>62.099294736842111</v>
      </c>
      <c r="J70" s="63">
        <v>16.740707964601771</v>
      </c>
      <c r="K70" s="64">
        <v>0</v>
      </c>
      <c r="L70" s="2" t="s">
        <v>537</v>
      </c>
      <c r="M70" s="2" t="str">
        <f>VLOOKUP(D70,'7)Transmission Capacity - App G'!$C$7:$M$23,11,FALSE)</f>
        <v>Offer signed 30/05/2025.</v>
      </c>
    </row>
  </sheetData>
  <sheetProtection algorithmName="SHA-512" hashValue="FlDvedwkNwZrVFhKe+RJcsI+WkJntCwusJnA4pf6DbQ/3wfwrDshvRQhybf9S4bsRMG64RM03iZlfxLwyq9bCA==" saltValue="2edlg2fpsi6fuS0uUykrlg==" spinCount="100000" sheet="1" objects="1" scenarios="1"/>
  <mergeCells count="8">
    <mergeCell ref="I5:J5"/>
    <mergeCell ref="K5:K6"/>
    <mergeCell ref="B4:K4"/>
    <mergeCell ref="B5:B6"/>
    <mergeCell ref="C5:C6"/>
    <mergeCell ref="D5:D6"/>
    <mergeCell ref="E5:F5"/>
    <mergeCell ref="G5:H5"/>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2CF40-03E4-4B61-8806-2AA908115531}">
  <sheetPr>
    <tabColor rgb="FF92D050"/>
  </sheetPr>
  <dimension ref="B2:K20"/>
  <sheetViews>
    <sheetView topLeftCell="B1" zoomScale="99" zoomScaleNormal="99" workbookViewId="0">
      <selection activeCell="H12" sqref="H12"/>
    </sheetView>
  </sheetViews>
  <sheetFormatPr defaultColWidth="9.1796875" defaultRowHeight="12.5" x14ac:dyDescent="0.25"/>
  <cols>
    <col min="1" max="1" width="9.1796875" style="2"/>
    <col min="2" max="2" width="39.6328125" style="2" customWidth="1"/>
    <col min="3" max="3" width="51.1796875" style="2" customWidth="1"/>
    <col min="4" max="4" width="13" style="2" bestFit="1" customWidth="1"/>
    <col min="5" max="5" width="35.36328125" style="2" customWidth="1"/>
    <col min="6" max="6" width="13.1796875" style="2" customWidth="1"/>
    <col min="7" max="7" width="13.453125" style="2" customWidth="1"/>
    <col min="8" max="8" width="24.453125" style="2" customWidth="1"/>
    <col min="9" max="9" width="25.81640625" style="2" customWidth="1"/>
    <col min="10" max="10" width="35.453125" style="2" customWidth="1"/>
    <col min="11" max="11" width="0" style="2" hidden="1" customWidth="1"/>
    <col min="12" max="12" width="5.36328125" style="2" customWidth="1"/>
    <col min="13" max="16384" width="9.1796875" style="2"/>
  </cols>
  <sheetData>
    <row r="2" spans="2:11" ht="99" customHeight="1" x14ac:dyDescent="0.25"/>
    <row r="4" spans="2:11" ht="24" thickBot="1" x14ac:dyDescent="0.3">
      <c r="C4" s="166" t="s">
        <v>616</v>
      </c>
      <c r="D4" s="166"/>
      <c r="E4" s="166"/>
      <c r="F4" s="166"/>
      <c r="G4" s="166"/>
      <c r="H4" s="166"/>
      <c r="I4" s="166"/>
      <c r="J4" s="166"/>
    </row>
    <row r="5" spans="2:11" ht="15" customHeight="1" x14ac:dyDescent="0.25">
      <c r="B5" s="167" t="s">
        <v>594</v>
      </c>
      <c r="C5" s="165" t="s">
        <v>617</v>
      </c>
      <c r="D5" s="165" t="s">
        <v>2</v>
      </c>
      <c r="E5" s="165" t="s">
        <v>618</v>
      </c>
      <c r="F5" s="165" t="s">
        <v>619</v>
      </c>
      <c r="G5" s="165"/>
      <c r="H5" s="165" t="s">
        <v>620</v>
      </c>
      <c r="I5" s="165"/>
      <c r="J5" s="100" t="s">
        <v>476</v>
      </c>
    </row>
    <row r="6" spans="2:11" ht="61" customHeight="1" thickBot="1" x14ac:dyDescent="0.3">
      <c r="B6" s="168"/>
      <c r="C6" s="155"/>
      <c r="D6" s="155"/>
      <c r="E6" s="155"/>
      <c r="F6" s="16" t="s">
        <v>7</v>
      </c>
      <c r="G6" s="16" t="s">
        <v>8</v>
      </c>
      <c r="H6" s="16" t="s">
        <v>621</v>
      </c>
      <c r="I6" s="16" t="s">
        <v>622</v>
      </c>
      <c r="J6" s="153"/>
    </row>
    <row r="7" spans="2:11" ht="14.5" x14ac:dyDescent="0.25">
      <c r="B7" s="91" t="s">
        <v>595</v>
      </c>
      <c r="C7" s="7" t="s">
        <v>418</v>
      </c>
      <c r="D7" s="7">
        <v>132</v>
      </c>
      <c r="E7" s="7" t="s">
        <v>418</v>
      </c>
      <c r="F7" s="7">
        <v>353959</v>
      </c>
      <c r="G7" s="7">
        <v>393258</v>
      </c>
      <c r="H7" s="60">
        <v>-139.05850000000001</v>
      </c>
      <c r="I7" s="61">
        <v>-139.05850000000001</v>
      </c>
      <c r="J7" s="64">
        <v>-99.139578947368435</v>
      </c>
      <c r="K7" s="2" t="s">
        <v>538</v>
      </c>
    </row>
    <row r="8" spans="2:11" ht="14.5" x14ac:dyDescent="0.25">
      <c r="B8" s="92" t="s">
        <v>596</v>
      </c>
      <c r="C8" s="7" t="s">
        <v>422</v>
      </c>
      <c r="D8" s="7">
        <v>132</v>
      </c>
      <c r="E8" s="7" t="s">
        <v>422</v>
      </c>
      <c r="F8" s="7">
        <v>391365</v>
      </c>
      <c r="G8" s="7">
        <v>390944</v>
      </c>
      <c r="H8" s="60">
        <v>130.66019999999997</v>
      </c>
      <c r="I8" s="61">
        <v>146.74019999999996</v>
      </c>
      <c r="J8" s="64">
        <v>0</v>
      </c>
      <c r="K8" s="2" t="s">
        <v>539</v>
      </c>
    </row>
    <row r="9" spans="2:11" ht="14.5" x14ac:dyDescent="0.25">
      <c r="B9" s="92" t="s">
        <v>597</v>
      </c>
      <c r="C9" s="7" t="s">
        <v>419</v>
      </c>
      <c r="D9" s="7">
        <v>132</v>
      </c>
      <c r="E9" s="7" t="s">
        <v>419</v>
      </c>
      <c r="F9" s="7">
        <v>372952</v>
      </c>
      <c r="G9" s="7">
        <v>393301</v>
      </c>
      <c r="H9" s="60">
        <v>-48.412300000000016</v>
      </c>
      <c r="I9" s="61">
        <v>104.58769999999998</v>
      </c>
      <c r="J9" s="64">
        <v>0</v>
      </c>
      <c r="K9" s="2" t="s">
        <v>510</v>
      </c>
    </row>
    <row r="10" spans="2:11" ht="14.5" x14ac:dyDescent="0.25">
      <c r="B10" s="92" t="s">
        <v>598</v>
      </c>
      <c r="C10" s="7" t="s">
        <v>609</v>
      </c>
      <c r="D10" s="7">
        <v>132</v>
      </c>
      <c r="E10" s="7" t="s">
        <v>610</v>
      </c>
      <c r="F10" s="7">
        <v>338285</v>
      </c>
      <c r="G10" s="7">
        <v>561159</v>
      </c>
      <c r="H10" s="60">
        <v>-654.41599999999994</v>
      </c>
      <c r="I10" s="61">
        <v>-654.41599999999994</v>
      </c>
      <c r="J10" s="64">
        <v>-1393.5410526315795</v>
      </c>
      <c r="K10" s="2" t="s">
        <v>550</v>
      </c>
    </row>
    <row r="11" spans="2:11" ht="14.5" x14ac:dyDescent="0.25">
      <c r="B11" s="92" t="s">
        <v>599</v>
      </c>
      <c r="C11" s="7" t="s">
        <v>421</v>
      </c>
      <c r="D11" s="7">
        <v>132</v>
      </c>
      <c r="E11" s="7" t="s">
        <v>421</v>
      </c>
      <c r="F11" s="7">
        <v>341889</v>
      </c>
      <c r="G11" s="7">
        <v>460007</v>
      </c>
      <c r="H11" s="60">
        <v>328.47609999999997</v>
      </c>
      <c r="I11" s="61">
        <v>328.47609999999997</v>
      </c>
      <c r="J11" s="64">
        <v>0</v>
      </c>
      <c r="K11" s="2" t="s">
        <v>511</v>
      </c>
    </row>
    <row r="12" spans="2:11" ht="14.5" x14ac:dyDescent="0.25">
      <c r="B12" s="92" t="s">
        <v>600</v>
      </c>
      <c r="C12" s="7" t="s">
        <v>420</v>
      </c>
      <c r="D12" s="7">
        <v>132</v>
      </c>
      <c r="E12" s="7" t="s">
        <v>420</v>
      </c>
      <c r="F12" s="7">
        <v>376283</v>
      </c>
      <c r="G12" s="7">
        <v>404800</v>
      </c>
      <c r="H12" s="60">
        <v>-9.6463999999999714</v>
      </c>
      <c r="I12" s="61">
        <v>127.57360000000006</v>
      </c>
      <c r="J12" s="64">
        <v>0</v>
      </c>
      <c r="K12" s="2" t="s">
        <v>553</v>
      </c>
    </row>
    <row r="13" spans="2:11" ht="14.5" x14ac:dyDescent="0.25">
      <c r="B13" s="92" t="s">
        <v>601</v>
      </c>
      <c r="C13" s="7" t="s">
        <v>257</v>
      </c>
      <c r="D13" s="7">
        <v>132</v>
      </c>
      <c r="E13" s="7" t="s">
        <v>257</v>
      </c>
      <c r="F13" s="7">
        <v>378522</v>
      </c>
      <c r="G13" s="7">
        <v>433196</v>
      </c>
      <c r="H13" s="60">
        <v>-252.30639999999994</v>
      </c>
      <c r="I13" s="61">
        <v>-252.30639999999994</v>
      </c>
      <c r="J13" s="64">
        <v>-271.51578947368432</v>
      </c>
      <c r="K13" s="2" t="s">
        <v>517</v>
      </c>
    </row>
    <row r="14" spans="2:11" ht="14.5" x14ac:dyDescent="0.25">
      <c r="B14" s="92" t="s">
        <v>602</v>
      </c>
      <c r="C14" s="7" t="s">
        <v>611</v>
      </c>
      <c r="D14" s="7">
        <v>132</v>
      </c>
      <c r="E14" s="7" t="s">
        <v>612</v>
      </c>
      <c r="F14" s="7">
        <v>350213</v>
      </c>
      <c r="G14" s="7">
        <v>428032</v>
      </c>
      <c r="H14" s="60">
        <v>323.97115000000002</v>
      </c>
      <c r="I14" s="61">
        <v>342.72114999999997</v>
      </c>
      <c r="J14" s="64">
        <v>0</v>
      </c>
      <c r="K14" s="2" t="s">
        <v>518</v>
      </c>
    </row>
    <row r="15" spans="2:11" ht="14.5" x14ac:dyDescent="0.25">
      <c r="B15" s="92" t="s">
        <v>603</v>
      </c>
      <c r="C15" s="7" t="s">
        <v>613</v>
      </c>
      <c r="D15" s="7">
        <v>132</v>
      </c>
      <c r="E15" s="7" t="s">
        <v>614</v>
      </c>
      <c r="F15" s="7">
        <v>350200</v>
      </c>
      <c r="G15" s="7">
        <v>428029</v>
      </c>
      <c r="H15" s="60">
        <v>234.10230000000013</v>
      </c>
      <c r="I15" s="61">
        <v>234.10230000000013</v>
      </c>
      <c r="J15" s="64">
        <v>0</v>
      </c>
      <c r="K15" s="2" t="s">
        <v>554</v>
      </c>
    </row>
    <row r="16" spans="2:11" ht="14.5" x14ac:dyDescent="0.25">
      <c r="B16" s="92" t="s">
        <v>604</v>
      </c>
      <c r="C16" s="7" t="s">
        <v>414</v>
      </c>
      <c r="D16" s="7">
        <v>132</v>
      </c>
      <c r="E16" s="7" t="s">
        <v>414</v>
      </c>
      <c r="F16" s="7">
        <v>385789</v>
      </c>
      <c r="G16" s="7">
        <v>413832</v>
      </c>
      <c r="H16" s="60">
        <v>131.14690000000007</v>
      </c>
      <c r="I16" s="61">
        <v>131.14690000000007</v>
      </c>
      <c r="J16" s="64">
        <v>0</v>
      </c>
      <c r="K16" s="2" t="s">
        <v>519</v>
      </c>
    </row>
    <row r="17" spans="2:11" ht="14.5" x14ac:dyDescent="0.25">
      <c r="B17" s="92" t="s">
        <v>605</v>
      </c>
      <c r="C17" s="7" t="s">
        <v>415</v>
      </c>
      <c r="D17" s="7">
        <v>132</v>
      </c>
      <c r="E17" s="7" t="s">
        <v>415</v>
      </c>
      <c r="F17" s="7">
        <v>381823</v>
      </c>
      <c r="G17" s="7">
        <v>391734</v>
      </c>
      <c r="H17" s="60">
        <v>187.09079999999994</v>
      </c>
      <c r="I17" s="61">
        <v>187.09079999999994</v>
      </c>
      <c r="J17" s="64">
        <v>0</v>
      </c>
      <c r="K17" s="2" t="s">
        <v>520</v>
      </c>
    </row>
    <row r="18" spans="2:11" ht="14.5" x14ac:dyDescent="0.25">
      <c r="B18" s="92" t="s">
        <v>606</v>
      </c>
      <c r="C18" s="7" t="s">
        <v>417</v>
      </c>
      <c r="D18" s="7">
        <v>132</v>
      </c>
      <c r="E18" s="7" t="s">
        <v>417</v>
      </c>
      <c r="F18" s="7">
        <v>397172</v>
      </c>
      <c r="G18" s="7">
        <v>399496</v>
      </c>
      <c r="H18" s="60">
        <v>77.156600000000026</v>
      </c>
      <c r="I18" s="61">
        <v>174.05660000000012</v>
      </c>
      <c r="J18" s="64">
        <v>0</v>
      </c>
      <c r="K18" s="2" t="s">
        <v>555</v>
      </c>
    </row>
    <row r="19" spans="2:11" ht="14.5" x14ac:dyDescent="0.25">
      <c r="B19" s="92" t="s">
        <v>607</v>
      </c>
      <c r="C19" s="7" t="s">
        <v>615</v>
      </c>
      <c r="D19" s="7">
        <v>132</v>
      </c>
      <c r="E19" s="7" t="s">
        <v>586</v>
      </c>
      <c r="F19" s="7">
        <v>345822</v>
      </c>
      <c r="G19" s="7">
        <v>407637</v>
      </c>
      <c r="H19" s="60">
        <v>-106.51260000000002</v>
      </c>
      <c r="I19" s="61">
        <v>-106.51260000000002</v>
      </c>
      <c r="J19" s="64">
        <v>-15.78315789473686</v>
      </c>
      <c r="K19" s="2" t="s">
        <v>556</v>
      </c>
    </row>
    <row r="20" spans="2:11" ht="14.5" x14ac:dyDescent="0.25">
      <c r="B20" s="92" t="s">
        <v>608</v>
      </c>
      <c r="C20" s="7" t="s">
        <v>416</v>
      </c>
      <c r="D20" s="7">
        <v>132</v>
      </c>
      <c r="E20" s="7" t="s">
        <v>416</v>
      </c>
      <c r="F20" s="7">
        <v>389202</v>
      </c>
      <c r="G20" s="7">
        <v>403745</v>
      </c>
      <c r="H20" s="60">
        <v>175.48429999999996</v>
      </c>
      <c r="I20" s="61">
        <v>279.28429999999997</v>
      </c>
      <c r="J20" s="64">
        <v>0</v>
      </c>
      <c r="K20" s="2" t="s">
        <v>557</v>
      </c>
    </row>
  </sheetData>
  <sheetProtection algorithmName="SHA-512" hashValue="zLznJVdn2p8TEWn43XCRJD3ThMpx5u3JmYs6EesvgU/39CnnOBNZ9o+o73eezPjsl4GDCbxm+aY3JOSMF4ApVw==" saltValue="224Dzv71v0ZRam/uCWCDdQ==" spinCount="100000" sheet="1" objects="1" scenarios="1"/>
  <mergeCells count="8">
    <mergeCell ref="B5:B6"/>
    <mergeCell ref="C4:J4"/>
    <mergeCell ref="C5:C6"/>
    <mergeCell ref="D5:D6"/>
    <mergeCell ref="E5:E6"/>
    <mergeCell ref="F5:G5"/>
    <mergeCell ref="H5:I5"/>
    <mergeCell ref="J5:J6"/>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92D050"/>
  </sheetPr>
  <dimension ref="B2:M41"/>
  <sheetViews>
    <sheetView topLeftCell="A6" zoomScaleNormal="100" workbookViewId="0">
      <selection activeCell="G22" sqref="G22"/>
    </sheetView>
  </sheetViews>
  <sheetFormatPr defaultColWidth="9.1796875" defaultRowHeight="14.5" x14ac:dyDescent="0.35"/>
  <cols>
    <col min="1" max="1" width="2.1796875" style="9" bestFit="1" customWidth="1"/>
    <col min="2" max="2" width="59.81640625" style="9" customWidth="1"/>
    <col min="3" max="3" width="32.453125" style="9" hidden="1" customWidth="1"/>
    <col min="4" max="7" width="14.1796875" style="9" customWidth="1"/>
    <col min="8" max="8" width="23.453125" style="9" customWidth="1"/>
    <col min="9" max="9" width="12" style="9" bestFit="1" customWidth="1"/>
    <col min="10" max="10" width="20.1796875" style="9" customWidth="1"/>
    <col min="11" max="11" width="15.81640625" style="9" customWidth="1"/>
    <col min="12" max="12" width="14.1796875" style="9" customWidth="1"/>
    <col min="13" max="13" width="93.36328125" style="9" customWidth="1"/>
    <col min="14" max="16384" width="9.1796875" style="9"/>
  </cols>
  <sheetData>
    <row r="2" spans="2:13" ht="99" customHeight="1" x14ac:dyDescent="0.35"/>
    <row r="3" spans="2:13" ht="15.75" customHeight="1" x14ac:dyDescent="0.6">
      <c r="G3" s="170"/>
      <c r="H3" s="170"/>
    </row>
    <row r="4" spans="2:13" ht="23.5" x14ac:dyDescent="0.35">
      <c r="B4" s="121" t="s">
        <v>473</v>
      </c>
      <c r="C4" s="122"/>
      <c r="D4" s="122"/>
      <c r="E4" s="122"/>
      <c r="F4" s="122"/>
      <c r="G4" s="122"/>
      <c r="H4" s="122"/>
      <c r="I4" s="122"/>
      <c r="J4" s="122"/>
      <c r="K4" s="122"/>
      <c r="L4" s="122"/>
      <c r="M4" s="122"/>
    </row>
    <row r="5" spans="2:13" ht="44.25" customHeight="1" x14ac:dyDescent="0.35">
      <c r="B5" s="132" t="s">
        <v>430</v>
      </c>
      <c r="C5" s="31"/>
      <c r="D5" s="165" t="s">
        <v>431</v>
      </c>
      <c r="E5" s="165"/>
      <c r="F5" s="165"/>
      <c r="G5" s="165"/>
      <c r="H5" s="153" t="s">
        <v>432</v>
      </c>
      <c r="I5" s="153" t="s">
        <v>433</v>
      </c>
      <c r="J5" s="153" t="s">
        <v>434</v>
      </c>
      <c r="K5" s="153" t="s">
        <v>501</v>
      </c>
      <c r="L5" s="153" t="s">
        <v>435</v>
      </c>
      <c r="M5" s="153" t="s">
        <v>588</v>
      </c>
    </row>
    <row r="6" spans="2:13" ht="39.75" customHeight="1" x14ac:dyDescent="0.35">
      <c r="B6" s="171"/>
      <c r="C6" s="32"/>
      <c r="D6" s="16" t="s">
        <v>436</v>
      </c>
      <c r="E6" s="16" t="s">
        <v>437</v>
      </c>
      <c r="F6" s="16" t="s">
        <v>438</v>
      </c>
      <c r="G6" s="16" t="s">
        <v>439</v>
      </c>
      <c r="H6" s="136"/>
      <c r="I6" s="136"/>
      <c r="J6" s="136"/>
      <c r="K6" s="136"/>
      <c r="L6" s="136"/>
      <c r="M6" s="136"/>
    </row>
    <row r="7" spans="2:13" x14ac:dyDescent="0.35">
      <c r="B7" s="18" t="s">
        <v>495</v>
      </c>
      <c r="C7" s="18" t="s">
        <v>418</v>
      </c>
      <c r="D7" s="83">
        <v>25.1</v>
      </c>
      <c r="E7" s="83">
        <v>50.4</v>
      </c>
      <c r="F7" s="83">
        <v>0</v>
      </c>
      <c r="G7" s="83">
        <v>0</v>
      </c>
      <c r="H7" s="83" t="s">
        <v>440</v>
      </c>
      <c r="I7" s="84" t="s">
        <v>441</v>
      </c>
      <c r="J7" s="84" t="s">
        <v>440</v>
      </c>
      <c r="K7" s="83">
        <v>75.5</v>
      </c>
      <c r="L7" s="85">
        <v>0</v>
      </c>
      <c r="M7" s="86" t="s">
        <v>440</v>
      </c>
    </row>
    <row r="8" spans="2:13" x14ac:dyDescent="0.35">
      <c r="B8" s="18" t="str">
        <f t="shared" ref="B8:B23" si="0">C8</f>
        <v>BREDBURY</v>
      </c>
      <c r="C8" s="18" t="s">
        <v>422</v>
      </c>
      <c r="D8" s="83">
        <v>10.1</v>
      </c>
      <c r="E8" s="83">
        <v>124.2</v>
      </c>
      <c r="F8" s="83">
        <v>0</v>
      </c>
      <c r="G8" s="83">
        <v>280.60000000000002</v>
      </c>
      <c r="H8" s="83">
        <v>0</v>
      </c>
      <c r="I8" s="84" t="s">
        <v>442</v>
      </c>
      <c r="J8" s="84">
        <v>0</v>
      </c>
      <c r="K8" s="83">
        <v>414.9</v>
      </c>
      <c r="L8" s="85">
        <v>3</v>
      </c>
      <c r="M8" s="87" t="s">
        <v>440</v>
      </c>
    </row>
    <row r="9" spans="2:13" x14ac:dyDescent="0.35">
      <c r="B9" s="18" t="str">
        <f t="shared" si="0"/>
        <v>CARRINGTON</v>
      </c>
      <c r="C9" s="18" t="s">
        <v>419</v>
      </c>
      <c r="D9" s="83">
        <v>105</v>
      </c>
      <c r="E9" s="83">
        <v>94</v>
      </c>
      <c r="F9" s="83">
        <v>0</v>
      </c>
      <c r="G9" s="83">
        <v>4</v>
      </c>
      <c r="H9" s="83">
        <v>0</v>
      </c>
      <c r="I9" s="84" t="s">
        <v>442</v>
      </c>
      <c r="J9" s="84">
        <v>0</v>
      </c>
      <c r="K9" s="83">
        <v>203</v>
      </c>
      <c r="L9" s="85">
        <v>5.13</v>
      </c>
      <c r="M9" s="87" t="s">
        <v>638</v>
      </c>
    </row>
    <row r="10" spans="2:13" x14ac:dyDescent="0.35">
      <c r="B10" s="18" t="str">
        <f t="shared" si="0"/>
        <v>HARKER</v>
      </c>
      <c r="C10" s="18" t="s">
        <v>489</v>
      </c>
      <c r="D10" s="83">
        <v>765.4</v>
      </c>
      <c r="E10" s="83">
        <v>40</v>
      </c>
      <c r="F10" s="83">
        <v>0</v>
      </c>
      <c r="G10" s="83">
        <v>916.8</v>
      </c>
      <c r="H10" s="83">
        <v>0</v>
      </c>
      <c r="I10" s="84" t="s">
        <v>591</v>
      </c>
      <c r="J10" s="84">
        <v>0</v>
      </c>
      <c r="K10" s="83">
        <v>1722.2</v>
      </c>
      <c r="L10" s="85">
        <v>0</v>
      </c>
      <c r="M10" s="87" t="s">
        <v>639</v>
      </c>
    </row>
    <row r="11" spans="2:13" x14ac:dyDescent="0.35">
      <c r="B11" s="18" t="str">
        <f t="shared" si="0"/>
        <v>HUTTON</v>
      </c>
      <c r="C11" s="18" t="s">
        <v>491</v>
      </c>
      <c r="D11" s="83">
        <v>47.9</v>
      </c>
      <c r="E11" s="83">
        <v>48</v>
      </c>
      <c r="F11" s="83">
        <v>0</v>
      </c>
      <c r="G11" s="83">
        <v>139</v>
      </c>
      <c r="H11" s="83">
        <v>0</v>
      </c>
      <c r="I11" s="84" t="s">
        <v>591</v>
      </c>
      <c r="J11" s="84">
        <v>0</v>
      </c>
      <c r="K11" s="83">
        <v>234.9</v>
      </c>
      <c r="L11" s="85">
        <v>0</v>
      </c>
      <c r="M11" s="87" t="s">
        <v>639</v>
      </c>
    </row>
    <row r="12" spans="2:13" x14ac:dyDescent="0.35">
      <c r="B12" s="18" t="str">
        <f t="shared" si="0"/>
        <v>HEYSHAM</v>
      </c>
      <c r="C12" s="18" t="s">
        <v>421</v>
      </c>
      <c r="D12" s="83">
        <v>292.60000000000002</v>
      </c>
      <c r="E12" s="83">
        <v>0</v>
      </c>
      <c r="F12" s="83">
        <v>75</v>
      </c>
      <c r="G12" s="83">
        <v>21.5</v>
      </c>
      <c r="H12" s="83">
        <v>0</v>
      </c>
      <c r="I12" s="84" t="s">
        <v>442</v>
      </c>
      <c r="J12" s="84">
        <v>24</v>
      </c>
      <c r="K12" s="83">
        <v>389.1</v>
      </c>
      <c r="L12" s="85">
        <v>0</v>
      </c>
      <c r="M12" s="87" t="s">
        <v>633</v>
      </c>
    </row>
    <row r="13" spans="2:13" x14ac:dyDescent="0.35">
      <c r="B13" s="18" t="str">
        <f t="shared" si="0"/>
        <v>KEARSLEY</v>
      </c>
      <c r="C13" s="18" t="s">
        <v>420</v>
      </c>
      <c r="D13" s="83">
        <v>57.9</v>
      </c>
      <c r="E13" s="83">
        <v>229.7</v>
      </c>
      <c r="F13" s="83">
        <v>11</v>
      </c>
      <c r="G13" s="83">
        <v>35</v>
      </c>
      <c r="H13" s="83">
        <v>0</v>
      </c>
      <c r="I13" s="84" t="s">
        <v>442</v>
      </c>
      <c r="J13" s="84">
        <v>0</v>
      </c>
      <c r="K13" s="83">
        <v>333.6</v>
      </c>
      <c r="L13" s="85">
        <v>3</v>
      </c>
      <c r="M13" s="87" t="s">
        <v>593</v>
      </c>
    </row>
    <row r="14" spans="2:13" x14ac:dyDescent="0.35">
      <c r="B14" s="18" t="str">
        <f t="shared" si="0"/>
        <v>KIRKBY</v>
      </c>
      <c r="C14" s="18" t="s">
        <v>492</v>
      </c>
      <c r="D14" s="83">
        <v>6</v>
      </c>
      <c r="E14" s="83">
        <v>86.3</v>
      </c>
      <c r="F14" s="83">
        <v>0</v>
      </c>
      <c r="G14" s="83">
        <v>80.900000000000006</v>
      </c>
      <c r="H14" s="83">
        <v>0</v>
      </c>
      <c r="I14" s="84" t="s">
        <v>591</v>
      </c>
      <c r="J14" s="84">
        <v>0</v>
      </c>
      <c r="K14" s="83">
        <v>173.2</v>
      </c>
      <c r="L14" s="85">
        <v>3</v>
      </c>
      <c r="M14" s="87" t="s">
        <v>592</v>
      </c>
    </row>
    <row r="15" spans="2:13" x14ac:dyDescent="0.35">
      <c r="B15" s="18" t="str">
        <f t="shared" si="0"/>
        <v>MACCLESFIELD</v>
      </c>
      <c r="C15" s="18" t="s">
        <v>393</v>
      </c>
      <c r="D15" s="83">
        <v>27.9</v>
      </c>
      <c r="E15" s="83">
        <v>20</v>
      </c>
      <c r="F15" s="83">
        <v>0</v>
      </c>
      <c r="G15" s="83">
        <v>7.5</v>
      </c>
      <c r="H15" s="83">
        <v>0</v>
      </c>
      <c r="I15" s="84" t="s">
        <v>442</v>
      </c>
      <c r="J15" s="84">
        <v>0</v>
      </c>
      <c r="K15" s="83">
        <v>55.4</v>
      </c>
      <c r="L15" s="85">
        <v>3</v>
      </c>
      <c r="M15" s="87" t="s">
        <v>634</v>
      </c>
    </row>
    <row r="16" spans="2:13" x14ac:dyDescent="0.35">
      <c r="B16" s="18" t="str">
        <f t="shared" si="0"/>
        <v>PADIHAM</v>
      </c>
      <c r="C16" s="18" t="s">
        <v>257</v>
      </c>
      <c r="D16" s="83">
        <v>35.5</v>
      </c>
      <c r="E16" s="83">
        <v>128.1</v>
      </c>
      <c r="F16" s="83">
        <v>149.9</v>
      </c>
      <c r="G16" s="83">
        <v>193.9</v>
      </c>
      <c r="H16" s="83">
        <v>0</v>
      </c>
      <c r="I16" s="84" t="s">
        <v>591</v>
      </c>
      <c r="J16" s="84">
        <v>0</v>
      </c>
      <c r="K16" s="83">
        <v>555.4</v>
      </c>
      <c r="L16" s="85" t="s">
        <v>640</v>
      </c>
      <c r="M16" s="87" t="s">
        <v>641</v>
      </c>
    </row>
    <row r="17" spans="2:13" x14ac:dyDescent="0.35">
      <c r="B17" s="18" t="str">
        <f t="shared" si="0"/>
        <v xml:space="preserve">PENWORTHAM </v>
      </c>
      <c r="C17" s="18" t="s">
        <v>490</v>
      </c>
      <c r="D17" s="83">
        <v>187.9</v>
      </c>
      <c r="E17" s="83">
        <v>497.1</v>
      </c>
      <c r="F17" s="83">
        <v>67.599999999999994</v>
      </c>
      <c r="G17" s="83">
        <v>109.2</v>
      </c>
      <c r="H17" s="83">
        <v>0</v>
      </c>
      <c r="I17" s="84" t="s">
        <v>591</v>
      </c>
      <c r="J17" s="84">
        <v>0</v>
      </c>
      <c r="K17" s="83">
        <v>861.8</v>
      </c>
      <c r="L17" s="85">
        <v>3</v>
      </c>
      <c r="M17" s="87" t="s">
        <v>642</v>
      </c>
    </row>
    <row r="18" spans="2:13" x14ac:dyDescent="0.35">
      <c r="B18" s="18" t="str">
        <f t="shared" si="0"/>
        <v>ROCHDALE</v>
      </c>
      <c r="C18" s="18" t="s">
        <v>414</v>
      </c>
      <c r="D18" s="83">
        <v>204.1</v>
      </c>
      <c r="E18" s="83">
        <v>179.1</v>
      </c>
      <c r="F18" s="83">
        <v>35</v>
      </c>
      <c r="G18" s="83">
        <v>376.2</v>
      </c>
      <c r="H18" s="83">
        <v>0</v>
      </c>
      <c r="I18" s="84" t="s">
        <v>442</v>
      </c>
      <c r="J18" s="84">
        <v>0</v>
      </c>
      <c r="K18" s="83">
        <v>794.4</v>
      </c>
      <c r="L18" s="85">
        <v>1.92</v>
      </c>
      <c r="M18" s="88" t="s">
        <v>643</v>
      </c>
    </row>
    <row r="19" spans="2:13" x14ac:dyDescent="0.35">
      <c r="B19" s="18" t="str">
        <f t="shared" si="0"/>
        <v>SOUTH MANCHESTER</v>
      </c>
      <c r="C19" s="18" t="s">
        <v>415</v>
      </c>
      <c r="D19" s="83">
        <v>22.2</v>
      </c>
      <c r="E19" s="83">
        <v>81.3</v>
      </c>
      <c r="F19" s="83">
        <v>0</v>
      </c>
      <c r="G19" s="83">
        <v>649.70000000000005</v>
      </c>
      <c r="H19" s="83">
        <v>0</v>
      </c>
      <c r="I19" s="84" t="s">
        <v>442</v>
      </c>
      <c r="J19" s="84">
        <v>0</v>
      </c>
      <c r="K19" s="83">
        <v>753.2</v>
      </c>
      <c r="L19" s="85">
        <v>0</v>
      </c>
      <c r="M19" s="87" t="s">
        <v>635</v>
      </c>
    </row>
    <row r="20" spans="2:13" x14ac:dyDescent="0.35">
      <c r="B20" s="18" t="str">
        <f t="shared" si="0"/>
        <v>STALYBRIDGE</v>
      </c>
      <c r="C20" s="18" t="s">
        <v>417</v>
      </c>
      <c r="D20" s="83">
        <v>28.3</v>
      </c>
      <c r="E20" s="83">
        <v>226.8</v>
      </c>
      <c r="F20" s="83">
        <v>0</v>
      </c>
      <c r="G20" s="83">
        <v>50</v>
      </c>
      <c r="H20" s="83">
        <v>0</v>
      </c>
      <c r="I20" s="84" t="s">
        <v>442</v>
      </c>
      <c r="J20" s="84">
        <v>0</v>
      </c>
      <c r="K20" s="83">
        <v>305.10000000000002</v>
      </c>
      <c r="L20" s="85">
        <v>0.59099999999999997</v>
      </c>
      <c r="M20" s="87" t="s">
        <v>636</v>
      </c>
    </row>
    <row r="21" spans="2:13" x14ac:dyDescent="0.35">
      <c r="B21" s="18" t="str">
        <f t="shared" si="0"/>
        <v>STANAH</v>
      </c>
      <c r="C21" s="18" t="s">
        <v>494</v>
      </c>
      <c r="D21" s="83">
        <v>195.9</v>
      </c>
      <c r="E21" s="83">
        <v>122.5</v>
      </c>
      <c r="F21" s="83">
        <v>0</v>
      </c>
      <c r="G21" s="83">
        <v>50</v>
      </c>
      <c r="H21" s="83">
        <v>0</v>
      </c>
      <c r="I21" s="84" t="s">
        <v>442</v>
      </c>
      <c r="J21" s="84">
        <v>0</v>
      </c>
      <c r="K21" s="83">
        <v>387.9</v>
      </c>
      <c r="L21" s="85">
        <v>3.01</v>
      </c>
      <c r="M21" s="87" t="s">
        <v>637</v>
      </c>
    </row>
    <row r="22" spans="2:13" x14ac:dyDescent="0.35">
      <c r="B22" s="18" t="str">
        <f t="shared" si="0"/>
        <v>WASHWAY FARM</v>
      </c>
      <c r="C22" s="18" t="s">
        <v>493</v>
      </c>
      <c r="D22" s="83">
        <v>7.9</v>
      </c>
      <c r="E22" s="83">
        <v>101.2</v>
      </c>
      <c r="F22" s="83">
        <v>0</v>
      </c>
      <c r="G22" s="83">
        <v>2</v>
      </c>
      <c r="H22" s="83">
        <v>0</v>
      </c>
      <c r="I22" s="84" t="s">
        <v>591</v>
      </c>
      <c r="J22" s="84">
        <v>0</v>
      </c>
      <c r="K22" s="83">
        <v>111.1</v>
      </c>
      <c r="L22" s="85">
        <v>3</v>
      </c>
      <c r="M22" s="89" t="s">
        <v>644</v>
      </c>
    </row>
    <row r="23" spans="2:13" x14ac:dyDescent="0.35">
      <c r="B23" s="18" t="str">
        <f t="shared" si="0"/>
        <v>WHITEGATE</v>
      </c>
      <c r="C23" s="18" t="s">
        <v>416</v>
      </c>
      <c r="D23" s="83">
        <v>32</v>
      </c>
      <c r="E23" s="83">
        <v>198.3</v>
      </c>
      <c r="F23" s="83">
        <v>0</v>
      </c>
      <c r="G23" s="83">
        <v>126.9</v>
      </c>
      <c r="H23" s="83">
        <v>0</v>
      </c>
      <c r="I23" s="84" t="s">
        <v>442</v>
      </c>
      <c r="J23" s="84">
        <v>0</v>
      </c>
      <c r="K23" s="83">
        <v>357.2</v>
      </c>
      <c r="L23" s="85">
        <v>3.09</v>
      </c>
      <c r="M23" s="89" t="s">
        <v>645</v>
      </c>
    </row>
    <row r="25" spans="2:13" ht="9" customHeight="1" x14ac:dyDescent="0.35">
      <c r="B25" s="169"/>
      <c r="C25" s="169"/>
      <c r="D25" s="169"/>
      <c r="E25" s="169"/>
      <c r="F25" s="169"/>
      <c r="G25" s="169"/>
      <c r="H25" s="169"/>
      <c r="I25" s="169"/>
      <c r="J25" s="169"/>
      <c r="K25" s="169"/>
    </row>
    <row r="26" spans="2:13" ht="37.5" customHeight="1" x14ac:dyDescent="0.35">
      <c r="B26" s="174" t="s">
        <v>467</v>
      </c>
      <c r="C26" s="174"/>
      <c r="D26" s="44"/>
      <c r="E26" s="174" t="s">
        <v>468</v>
      </c>
      <c r="F26" s="174"/>
      <c r="G26" s="174"/>
      <c r="H26" s="174"/>
      <c r="J26" s="174" t="s">
        <v>458</v>
      </c>
      <c r="K26" s="174"/>
      <c r="L26" s="174"/>
    </row>
    <row r="27" spans="2:13" ht="15" customHeight="1" x14ac:dyDescent="0.35">
      <c r="B27" s="172" t="s">
        <v>460</v>
      </c>
      <c r="C27" s="173"/>
      <c r="D27" s="43"/>
      <c r="E27" s="173" t="s">
        <v>466</v>
      </c>
      <c r="F27" s="173"/>
      <c r="G27" s="173"/>
      <c r="H27" s="173"/>
      <c r="J27" s="175" t="s">
        <v>646</v>
      </c>
      <c r="K27" s="173"/>
      <c r="L27" s="173"/>
    </row>
    <row r="28" spans="2:13" ht="18.75" customHeight="1" x14ac:dyDescent="0.35">
      <c r="B28" s="173"/>
      <c r="C28" s="173"/>
      <c r="D28" s="43"/>
      <c r="E28" s="173"/>
      <c r="F28" s="173"/>
      <c r="G28" s="173"/>
      <c r="H28" s="173"/>
      <c r="I28" s="42"/>
      <c r="J28" s="173"/>
      <c r="K28" s="173"/>
      <c r="L28" s="173"/>
    </row>
    <row r="29" spans="2:13" ht="15" customHeight="1" x14ac:dyDescent="0.35">
      <c r="B29" s="173"/>
      <c r="C29" s="173"/>
      <c r="D29" s="43"/>
      <c r="E29" s="173"/>
      <c r="F29" s="173"/>
      <c r="G29" s="173"/>
      <c r="H29" s="173"/>
      <c r="I29" s="42"/>
      <c r="J29" s="173"/>
      <c r="K29" s="173"/>
      <c r="L29" s="173"/>
    </row>
    <row r="30" spans="2:13" x14ac:dyDescent="0.35">
      <c r="B30" s="173"/>
      <c r="C30" s="173"/>
      <c r="D30" s="43"/>
      <c r="E30" s="173"/>
      <c r="F30" s="173"/>
      <c r="G30" s="173"/>
      <c r="H30" s="173"/>
      <c r="I30" s="42"/>
      <c r="J30" s="173"/>
      <c r="K30" s="173"/>
      <c r="L30" s="173"/>
    </row>
    <row r="31" spans="2:13" x14ac:dyDescent="0.35">
      <c r="B31" s="173"/>
      <c r="C31" s="173"/>
      <c r="D31" s="43"/>
      <c r="E31" s="173"/>
      <c r="F31" s="173"/>
      <c r="G31" s="173"/>
      <c r="H31" s="173"/>
      <c r="I31" s="42"/>
      <c r="J31" s="173"/>
      <c r="K31" s="173"/>
      <c r="L31" s="173"/>
    </row>
    <row r="32" spans="2:13" x14ac:dyDescent="0.35">
      <c r="B32" s="173"/>
      <c r="C32" s="173"/>
      <c r="D32" s="43"/>
      <c r="E32" s="173"/>
      <c r="F32" s="173"/>
      <c r="G32" s="173"/>
      <c r="H32" s="173"/>
      <c r="I32" s="42"/>
      <c r="J32" s="173"/>
      <c r="K32" s="173"/>
      <c r="L32" s="173"/>
    </row>
    <row r="33" spans="2:12" x14ac:dyDescent="0.35">
      <c r="B33" s="173"/>
      <c r="C33" s="173"/>
      <c r="D33" s="43"/>
      <c r="E33" s="173"/>
      <c r="F33" s="173"/>
      <c r="G33" s="173"/>
      <c r="H33" s="173"/>
      <c r="I33" s="42"/>
      <c r="J33" s="173"/>
      <c r="K33" s="173"/>
      <c r="L33" s="173"/>
    </row>
    <row r="34" spans="2:12" x14ac:dyDescent="0.35">
      <c r="B34" s="173"/>
      <c r="C34" s="173"/>
      <c r="D34" s="43"/>
      <c r="E34" s="173"/>
      <c r="F34" s="173"/>
      <c r="G34" s="173"/>
      <c r="H34" s="173"/>
      <c r="I34" s="42"/>
      <c r="J34" s="173"/>
      <c r="K34" s="173"/>
      <c r="L34" s="173"/>
    </row>
    <row r="35" spans="2:12" x14ac:dyDescent="0.35">
      <c r="B35" s="173"/>
      <c r="C35" s="173"/>
      <c r="D35" s="43"/>
      <c r="E35" s="173"/>
      <c r="F35" s="173"/>
      <c r="G35" s="173"/>
      <c r="H35" s="173"/>
      <c r="I35" s="42"/>
      <c r="J35" s="173"/>
      <c r="K35" s="173"/>
      <c r="L35" s="173"/>
    </row>
    <row r="36" spans="2:12" x14ac:dyDescent="0.35">
      <c r="B36" s="173"/>
      <c r="C36" s="173"/>
      <c r="D36" s="43"/>
      <c r="E36" s="173"/>
      <c r="F36" s="173"/>
      <c r="G36" s="173"/>
      <c r="H36" s="173"/>
      <c r="I36" s="42"/>
      <c r="J36" s="173"/>
      <c r="K36" s="173"/>
      <c r="L36" s="173"/>
    </row>
    <row r="37" spans="2:12" x14ac:dyDescent="0.35">
      <c r="B37" s="173"/>
      <c r="C37" s="173"/>
      <c r="D37" s="43"/>
      <c r="E37" s="173"/>
      <c r="F37" s="173"/>
      <c r="G37" s="173"/>
      <c r="H37" s="173"/>
      <c r="I37" s="42"/>
      <c r="J37" s="173"/>
      <c r="K37" s="173"/>
      <c r="L37" s="173"/>
    </row>
    <row r="38" spans="2:12" ht="195.75" customHeight="1" x14ac:dyDescent="0.35">
      <c r="B38" s="173"/>
      <c r="C38" s="173"/>
      <c r="D38" s="43"/>
      <c r="E38" s="173"/>
      <c r="F38" s="173"/>
      <c r="G38" s="173"/>
      <c r="H38" s="173"/>
      <c r="I38" s="42"/>
      <c r="J38" s="173"/>
      <c r="K38" s="173"/>
      <c r="L38" s="173"/>
    </row>
    <row r="39" spans="2:12" x14ac:dyDescent="0.35">
      <c r="B39" s="173"/>
      <c r="C39" s="173"/>
    </row>
    <row r="40" spans="2:12" x14ac:dyDescent="0.35">
      <c r="B40" s="173"/>
      <c r="C40" s="173"/>
    </row>
    <row r="41" spans="2:12" x14ac:dyDescent="0.35">
      <c r="B41" s="173"/>
      <c r="C41" s="173"/>
    </row>
  </sheetData>
  <sheetProtection algorithmName="SHA-512" hashValue="vs/8p5Ke7/SQl+x18IGj2/ZHm5a/6ioJg4+GJIoquvLQ+vRDj153PL9zqH9EKl/ZmX+i0rVpy2lBIIMRIh0i4w==" saltValue="obfNu7CDGobanany8lxzjw==" spinCount="100000" sheet="1" objects="1" scenarios="1"/>
  <mergeCells count="19">
    <mergeCell ref="B27:C41"/>
    <mergeCell ref="B26:C26"/>
    <mergeCell ref="E27:H38"/>
    <mergeCell ref="E26:H26"/>
    <mergeCell ref="J26:L26"/>
    <mergeCell ref="J27:L38"/>
    <mergeCell ref="B25:E25"/>
    <mergeCell ref="F25:H25"/>
    <mergeCell ref="G3:H3"/>
    <mergeCell ref="I25:K25"/>
    <mergeCell ref="B4:M4"/>
    <mergeCell ref="M5:M6"/>
    <mergeCell ref="L5:L6"/>
    <mergeCell ref="B5:B6"/>
    <mergeCell ref="D5:G5"/>
    <mergeCell ref="H5:H6"/>
    <mergeCell ref="I5:I6"/>
    <mergeCell ref="J5:J6"/>
    <mergeCell ref="K5:K6"/>
  </mergeCells>
  <pageMargins left="0.7" right="0.7" top="0.75" bottom="0.75" header="0.3" footer="0.3"/>
  <pageSetup paperSize="9" orientation="portrait" verticalDpi="36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A86F8F8950BDB4F867D2A4EF86A69A6" ma:contentTypeVersion="13" ma:contentTypeDescription="Create a new document." ma:contentTypeScope="" ma:versionID="1026292992d6769df927c16a18f948e5">
  <xsd:schema xmlns:xsd="http://www.w3.org/2001/XMLSchema" xmlns:xs="http://www.w3.org/2001/XMLSchema" xmlns:p="http://schemas.microsoft.com/office/2006/metadata/properties" xmlns:ns3="8015c716-7638-4fbc-b740-dc4a67044737" xmlns:ns4="8ee83236-fdac-4f9a-9e29-1b313e18c3d5" targetNamespace="http://schemas.microsoft.com/office/2006/metadata/properties" ma:root="true" ma:fieldsID="4d25eff0d72475ff6d21629cec89fd0f" ns3:_="" ns4:_="">
    <xsd:import namespace="8015c716-7638-4fbc-b740-dc4a67044737"/>
    <xsd:import namespace="8ee83236-fdac-4f9a-9e29-1b313e18c3d5"/>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5c716-7638-4fbc-b740-dc4a670447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ee83236-fdac-4f9a-9e29-1b313e18c3d5"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B86ACC5-E513-4D72-B4B3-0FF761AD382D}">
  <ds:schemaRefs>
    <ds:schemaRef ds:uri="http://schemas.microsoft.com/office/2006/metadata/properties"/>
    <ds:schemaRef ds:uri="8015c716-7638-4fbc-b740-dc4a67044737"/>
    <ds:schemaRef ds:uri="http://purl.org/dc/terms/"/>
    <ds:schemaRef ds:uri="8ee83236-fdac-4f9a-9e29-1b313e18c3d5"/>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7002CC82-22B2-49A4-AE44-0906F2E7A1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15c716-7638-4fbc-b740-dc4a67044737"/>
    <ds:schemaRef ds:uri="8ee83236-fdac-4f9a-9e29-1b313e18c3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A85FB63-1EA1-4D78-AC31-9961DF5B2635}">
  <ds:schemaRefs>
    <ds:schemaRef ds:uri="http://schemas.microsoft.com/sharepoint/v3/contenttype/forms"/>
  </ds:schemaRefs>
</ds:datastoreItem>
</file>

<file path=docMetadata/LabelInfo.xml><?xml version="1.0" encoding="utf-8"?>
<clbl:labelList xmlns:clbl="http://schemas.microsoft.com/office/2020/mipLabelMetadata">
  <clbl:label id="{d7a6e363-f46d-4bdb-b69e-4ac38526e6c1}" enabled="1" method="Standard" siteId="{38901ed9-ed9f-4b79-83a5-787e5ae6e87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23</vt:i4>
      </vt:variant>
    </vt:vector>
  </HeadingPairs>
  <TitlesOfParts>
    <vt:vector size="30" baseType="lpstr">
      <vt:lpstr>1) User Guide and Network Maps</vt:lpstr>
      <vt:lpstr>2) 11 kV &amp; 6.6 kV Connections</vt:lpstr>
      <vt:lpstr>3) 33 kV Connections</vt:lpstr>
      <vt:lpstr>4) Primary Headroom Data</vt:lpstr>
      <vt:lpstr>5) BSP Headroom Data</vt:lpstr>
      <vt:lpstr>6) GSP Demand Headroom Data</vt:lpstr>
      <vt:lpstr>7)Transmission Capacity - App G</vt:lpstr>
      <vt:lpstr>'6) GSP Demand Headroom Data'!BSP</vt:lpstr>
      <vt:lpstr>BSP</vt:lpstr>
      <vt:lpstr>'6) GSP Demand Headroom Data'!BSP_BSP_Link</vt:lpstr>
      <vt:lpstr>BSP_BSP_Link</vt:lpstr>
      <vt:lpstr>'6) GSP Demand Headroom Data'!BSP_Easting</vt:lpstr>
      <vt:lpstr>BSP_Easting</vt:lpstr>
      <vt:lpstr>'6) GSP Demand Headroom Data'!BSP_GSP_Group</vt:lpstr>
      <vt:lpstr>BSP_GSP_Group</vt:lpstr>
      <vt:lpstr>'6) GSP Demand Headroom Data'!BSP_GSP_Link</vt:lpstr>
      <vt:lpstr>BSP_GSP_Link</vt:lpstr>
      <vt:lpstr>'6) GSP Demand Headroom Data'!BSP_Headroom</vt:lpstr>
      <vt:lpstr>BSP_Headroom</vt:lpstr>
      <vt:lpstr>'6) GSP Demand Headroom Data'!BSP_Northing</vt:lpstr>
      <vt:lpstr>BSP_Northing</vt:lpstr>
      <vt:lpstr>Primary_BSP_Group</vt:lpstr>
      <vt:lpstr>Primary_BSP_Link</vt:lpstr>
      <vt:lpstr>Primary_Easting</vt:lpstr>
      <vt:lpstr>Primary_GSP_Group</vt:lpstr>
      <vt:lpstr>Primary_GSP_Link</vt:lpstr>
      <vt:lpstr>Primary_Headroom</vt:lpstr>
      <vt:lpstr>Primary_Northing</vt:lpstr>
      <vt:lpstr>Primary_Primary_Link</vt:lpstr>
      <vt:lpstr>Primary_Substation</vt:lpstr>
    </vt:vector>
  </TitlesOfParts>
  <Company>Electricity North West Ltd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Oldfield, Paul</dc:creator>
  <cp:lastModifiedBy>Ma, Yingnan</cp:lastModifiedBy>
  <dcterms:created xsi:type="dcterms:W3CDTF">2018-11-24T16:15:45Z</dcterms:created>
  <dcterms:modified xsi:type="dcterms:W3CDTF">2025-12-05T10:55:28Z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0x0101005A86F8F8950BDB4F867D2A4EF86A69A6</vt:lpwstr>
  </property>
</Properties>
</file>